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9750" activeTab="1"/>
  </bookViews>
  <sheets>
    <sheet name="基金会接受捐赠项目收支明细表" sheetId="6" r:id="rId1"/>
    <sheet name="志愿者零星捐助明细" sheetId="7" r:id="rId2"/>
    <sheet name="社会爱心企业对应单位名称" sheetId="8" r:id="rId3"/>
  </sheets>
  <calcPr calcId="124519"/>
</workbook>
</file>

<file path=xl/calcChain.xml><?xml version="1.0" encoding="utf-8"?>
<calcChain xmlns="http://schemas.openxmlformats.org/spreadsheetml/2006/main">
  <c r="C61" i="7"/>
  <c r="C162" l="1"/>
  <c r="C195"/>
  <c r="C218"/>
  <c r="F262" l="1"/>
  <c r="D253"/>
  <c r="C253"/>
  <c r="D157"/>
  <c r="C157"/>
  <c r="D154"/>
  <c r="C154"/>
  <c r="D146"/>
  <c r="C146"/>
  <c r="D53"/>
  <c r="C53"/>
  <c r="D49"/>
  <c r="C49"/>
  <c r="D29"/>
  <c r="C29"/>
  <c r="D26"/>
  <c r="C26"/>
  <c r="D24"/>
  <c r="C24"/>
  <c r="D22"/>
  <c r="C22"/>
  <c r="C254" l="1"/>
  <c r="D254"/>
  <c r="C265" s="1"/>
  <c r="G60" i="6" l="1"/>
  <c r="G42" l="1"/>
  <c r="G36"/>
  <c r="G45"/>
  <c r="G46"/>
  <c r="G41"/>
  <c r="G48"/>
  <c r="G9"/>
  <c r="G28"/>
  <c r="G34"/>
  <c r="G26"/>
  <c r="G32" l="1"/>
  <c r="G31"/>
  <c r="G29"/>
  <c r="G25"/>
  <c r="G22"/>
  <c r="G39"/>
  <c r="G16"/>
  <c r="G14"/>
  <c r="G15"/>
  <c r="G4"/>
  <c r="G3"/>
  <c r="E78" l="1"/>
  <c r="E77"/>
  <c r="E76"/>
  <c r="E66"/>
  <c r="E9"/>
  <c r="E95" s="1"/>
  <c r="G95"/>
  <c r="H91"/>
  <c r="H80"/>
  <c r="D16"/>
  <c r="H16" s="1"/>
  <c r="H29"/>
  <c r="H36"/>
  <c r="H35"/>
  <c r="D95" l="1"/>
  <c r="H15"/>
  <c r="H33"/>
  <c r="H73"/>
  <c r="H31"/>
  <c r="H32"/>
  <c r="H4"/>
  <c r="H5"/>
  <c r="H6"/>
  <c r="H7"/>
  <c r="H8"/>
  <c r="H9"/>
  <c r="H30"/>
  <c r="H34"/>
  <c r="H38"/>
  <c r="H90"/>
  <c r="H20"/>
  <c r="H3"/>
  <c r="H10"/>
  <c r="H11"/>
  <c r="H12"/>
  <c r="H14"/>
  <c r="H17"/>
  <c r="H18"/>
  <c r="H19"/>
  <c r="H21"/>
  <c r="H22"/>
  <c r="H23"/>
  <c r="H24"/>
  <c r="H25"/>
  <c r="H26"/>
  <c r="H27"/>
  <c r="H28"/>
  <c r="H39"/>
  <c r="H40"/>
  <c r="H41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4"/>
  <c r="H75"/>
  <c r="H76"/>
  <c r="H77"/>
  <c r="H78"/>
  <c r="H79"/>
  <c r="H81"/>
  <c r="H82"/>
  <c r="H83"/>
  <c r="H84"/>
  <c r="H85"/>
  <c r="H86"/>
  <c r="H87"/>
  <c r="H88"/>
  <c r="H89"/>
  <c r="H42"/>
  <c r="H95" l="1"/>
</calcChain>
</file>

<file path=xl/comments1.xml><?xml version="1.0" encoding="utf-8"?>
<comments xmlns="http://schemas.openxmlformats.org/spreadsheetml/2006/main">
  <authors>
    <author>pc</author>
    <author>微软用户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D1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D1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D27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D62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sharedStrings.xml><?xml version="1.0" encoding="utf-8"?>
<sst xmlns="http://schemas.openxmlformats.org/spreadsheetml/2006/main" count="492" uniqueCount="399">
  <si>
    <t>序号</t>
    <phoneticPr fontId="1" type="noConversion"/>
  </si>
  <si>
    <t>捐赠单位及个人名称</t>
    <phoneticPr fontId="1" type="noConversion"/>
  </si>
  <si>
    <t>资金用途</t>
    <phoneticPr fontId="1" type="noConversion"/>
  </si>
  <si>
    <t>累计结余金额</t>
    <phoneticPr fontId="1" type="noConversion"/>
  </si>
  <si>
    <t>日期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</si>
  <si>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</si>
  <si>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</si>
  <si>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</si>
  <si>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</si>
  <si>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</si>
  <si>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本年累计捐赠收入</t>
    <phoneticPr fontId="1" type="noConversion"/>
  </si>
  <si>
    <t>本年累计支出</t>
    <phoneticPr fontId="1" type="noConversion"/>
  </si>
  <si>
    <t>上海权芮化妆品有限公司（牛尔美之本）</t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</si>
  <si>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</si>
  <si>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</si>
  <si>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</si>
  <si>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</si>
  <si>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</si>
  <si>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</si>
  <si>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</si>
  <si>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</si>
  <si>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</si>
  <si>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</si>
  <si>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</si>
  <si>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</si>
  <si>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</si>
  <si>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</si>
  <si>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>南都公益基金会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</si>
  <si>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</si>
  <si>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</si>
  <si>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</si>
  <si>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</si>
  <si>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</si>
  <si>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</si>
  <si>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</si>
  <si>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</si>
  <si>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</si>
  <si>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</si>
  <si>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</si>
  <si>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</si>
  <si>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</si>
  <si>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</si>
  <si>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</si>
  <si>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北京市社会团体管理办公室</t>
    <phoneticPr fontId="11" type="noConversion"/>
  </si>
  <si>
    <t>上海达观建筑工程事务所捐款</t>
  </si>
  <si>
    <t>梁硕鸿</t>
    <phoneticPr fontId="11" type="noConversion"/>
  </si>
  <si>
    <t>北京美信时代科技有限公司</t>
    <phoneticPr fontId="11" type="noConversion"/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</si>
  <si>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</si>
  <si>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</si>
  <si>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</si>
  <si>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</si>
  <si>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</si>
  <si>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</si>
  <si>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深圳壹基金公益基金会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</si>
  <si>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</si>
  <si>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</si>
  <si>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</si>
  <si>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</si>
  <si>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芭莎·西部阳光乡村幼儿园项目</t>
    <phoneticPr fontId="1" type="noConversion"/>
  </si>
  <si>
    <t>景行计划</t>
    <phoneticPr fontId="1" type="noConversion"/>
  </si>
  <si>
    <t>桥畔计划—教育公益组织支持平台</t>
    <phoneticPr fontId="1" type="noConversion"/>
  </si>
  <si>
    <t>优才计划</t>
    <phoneticPr fontId="1" type="noConversion"/>
  </si>
  <si>
    <t>创新项目基金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</si>
  <si>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</si>
  <si>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</si>
  <si>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</si>
  <si>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</si>
  <si>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2013年“心舞”留守儿童夏令营</t>
    <phoneticPr fontId="1" type="noConversion"/>
  </si>
  <si>
    <t>儿童减防灾教育</t>
    <phoneticPr fontId="1" type="noConversion"/>
  </si>
  <si>
    <t>2015心舞梦想夏令营</t>
    <phoneticPr fontId="1" type="noConversion"/>
  </si>
  <si>
    <t>阳光助飞—青海玉树地区贫困藏族高中生项目</t>
    <phoneticPr fontId="1" type="noConversion"/>
  </si>
  <si>
    <t>阳光助飞—藏族地区贫困女高中生资助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</si>
  <si>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</si>
  <si>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</si>
  <si>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</si>
  <si>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</si>
  <si>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</si>
  <si>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</si>
  <si>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</si>
  <si>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</si>
  <si>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我能实验室家长性教育视频微课程</t>
    <phoneticPr fontId="1" type="noConversion"/>
  </si>
  <si>
    <t>合计</t>
    <phoneticPr fontId="1" type="noConversion"/>
  </si>
  <si>
    <t>社会爱心企业A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</si>
  <si>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</si>
  <si>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</si>
  <si>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</si>
  <si>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</si>
  <si>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Rockefeller Philanthropy Advisors</t>
  </si>
  <si>
    <t>志愿者零星捐赠</t>
    <phoneticPr fontId="1" type="noConversion"/>
  </si>
  <si>
    <t>夏令营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</si>
  <si>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</si>
  <si>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</si>
  <si>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实物捐赠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</si>
  <si>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</si>
  <si>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</si>
  <si>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</si>
  <si>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21世纪教育能力建设研究</t>
  </si>
  <si>
    <t>北京凯风公益基金会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</si>
  <si>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</si>
  <si>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</si>
  <si>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</si>
  <si>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</si>
  <si>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</si>
  <si>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</si>
  <si>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香港乐施会</t>
    <phoneticPr fontId="1" type="noConversion"/>
  </si>
  <si>
    <t>西部偏远地区教育公益组织赴台学习考察项目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</si>
  <si>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</si>
  <si>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</si>
  <si>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</si>
  <si>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北川羌族自治县羌魂社会工作中心</t>
  </si>
  <si>
    <t>阳光童趣园</t>
    <phoneticPr fontId="1" type="noConversion"/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</si>
  <si>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</si>
  <si>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</si>
  <si>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</si>
  <si>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</si>
  <si>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</si>
  <si>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芳景文化工作室（北京）有限公司</t>
  </si>
  <si>
    <t>村级阳光童趣园项目-（重庆园）</t>
    <phoneticPr fontId="1" type="noConversion"/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</si>
  <si>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</si>
  <si>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</si>
  <si>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</si>
  <si>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</si>
  <si>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</si>
  <si>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</si>
  <si>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村级阳光童趣园项目-（云南园7所）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</si>
  <si>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</si>
  <si>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</si>
  <si>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</si>
  <si>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三星（中国）投资有限公司</t>
  </si>
  <si>
    <t>西部阳光行动2017“大学生支教”</t>
    <phoneticPr fontId="1" type="noConversion"/>
  </si>
  <si>
    <t>第二届LIFE教育创新峰会</t>
    <phoneticPr fontId="1" type="noConversion"/>
  </si>
  <si>
    <t>大连乾元九五网络科技有限公司</t>
    <phoneticPr fontId="1" type="noConversion"/>
  </si>
  <si>
    <t>基金会接受捐赠项目收支明细表（ 2017年7月01日—— 2017年7月31日）</t>
    <phoneticPr fontId="1" type="noConversion"/>
  </si>
  <si>
    <t>汇丰银行</t>
    <phoneticPr fontId="1" type="noConversion"/>
  </si>
  <si>
    <t>未来校长培养计划</t>
    <phoneticPr fontId="1" type="noConversion"/>
  </si>
  <si>
    <t>甘肃省特岗教师成长活动</t>
    <phoneticPr fontId="1" type="noConversion"/>
  </si>
  <si>
    <t>区域高校大学生社会服务能力提升</t>
    <phoneticPr fontId="1" type="noConversion"/>
  </si>
  <si>
    <t>序号</t>
    <phoneticPr fontId="15" type="noConversion"/>
  </si>
  <si>
    <t>捐赠方</t>
    <phoneticPr fontId="15" type="noConversion"/>
  </si>
  <si>
    <t>实物</t>
    <phoneticPr fontId="15" type="noConversion"/>
  </si>
  <si>
    <t>捐赠数量</t>
    <phoneticPr fontId="15" type="noConversion"/>
  </si>
  <si>
    <t>单价（元）</t>
    <phoneticPr fontId="15" type="noConversion"/>
  </si>
  <si>
    <t>捐赠金额（元）</t>
    <phoneticPr fontId="15" type="noConversion"/>
  </si>
  <si>
    <t>支出金额（元）</t>
    <phoneticPr fontId="15" type="noConversion"/>
  </si>
  <si>
    <t>张家港微木进出口有限公司</t>
    <phoneticPr fontId="15" type="noConversion"/>
  </si>
  <si>
    <t>T恤</t>
    <phoneticPr fontId="15" type="noConversion"/>
  </si>
  <si>
    <t>600件</t>
    <phoneticPr fontId="15" type="noConversion"/>
  </si>
  <si>
    <t>合  计</t>
    <phoneticPr fontId="15" type="noConversion"/>
  </si>
  <si>
    <t>北京市西部阳光农村发展基金会</t>
    <phoneticPr fontId="15" type="noConversion"/>
  </si>
  <si>
    <t xml:space="preserve">                                                —志愿者零星捐赠明细表</t>
    <phoneticPr fontId="15" type="noConversion"/>
  </si>
  <si>
    <t xml:space="preserve"> </t>
    <phoneticPr fontId="15" type="noConversion"/>
  </si>
  <si>
    <t xml:space="preserve">                         单位：元</t>
    <phoneticPr fontId="15" type="noConversion"/>
  </si>
  <si>
    <t>序号</t>
    <phoneticPr fontId="15" type="noConversion"/>
  </si>
  <si>
    <t>捐赠单位及个人名称</t>
  </si>
  <si>
    <t>累计捐赠金额</t>
    <phoneticPr fontId="15" type="noConversion"/>
  </si>
  <si>
    <r>
      <t>2017</t>
    </r>
    <r>
      <rPr>
        <b/>
        <sz val="9"/>
        <rFont val="宋体"/>
        <charset val="134"/>
      </rPr>
      <t>年捐赠收入</t>
    </r>
    <phoneticPr fontId="15" type="noConversion"/>
  </si>
  <si>
    <t>资金用途</t>
  </si>
  <si>
    <t>刘凤伟</t>
    <phoneticPr fontId="15" type="noConversion"/>
  </si>
  <si>
    <t>陈秀凤</t>
    <phoneticPr fontId="15" type="noConversion"/>
  </si>
  <si>
    <t>张佩环</t>
    <phoneticPr fontId="15" type="noConversion"/>
  </si>
  <si>
    <t>Lo Ying Shek Chi Wai Foundation</t>
  </si>
  <si>
    <t>谢逸云</t>
    <phoneticPr fontId="15" type="noConversion"/>
  </si>
  <si>
    <t>潘家敏</t>
    <phoneticPr fontId="15" type="noConversion"/>
  </si>
  <si>
    <t>张士明</t>
    <phoneticPr fontId="15" type="noConversion"/>
  </si>
  <si>
    <t>邱功定</t>
    <phoneticPr fontId="15" type="noConversion"/>
  </si>
  <si>
    <t>潘钊伟</t>
    <phoneticPr fontId="15" type="noConversion"/>
  </si>
  <si>
    <t>陈攀东</t>
    <phoneticPr fontId="15" type="noConversion"/>
  </si>
  <si>
    <t>段淑琼</t>
    <phoneticPr fontId="15" type="noConversion"/>
  </si>
  <si>
    <t>夏培程</t>
    <phoneticPr fontId="15" type="noConversion"/>
  </si>
  <si>
    <t>李慧敏</t>
    <phoneticPr fontId="15" type="noConversion"/>
  </si>
  <si>
    <t>孟雪</t>
    <phoneticPr fontId="15" type="noConversion"/>
  </si>
  <si>
    <t>社会爱心人士</t>
    <phoneticPr fontId="15" type="noConversion"/>
  </si>
  <si>
    <t>鲁啸风</t>
    <phoneticPr fontId="15" type="noConversion"/>
  </si>
  <si>
    <t>南京三槐堂幼儿园空间设计有限公司</t>
    <phoneticPr fontId="15" type="noConversion"/>
  </si>
  <si>
    <t>小计</t>
    <phoneticPr fontId="15" type="noConversion"/>
  </si>
  <si>
    <t>阳光童趣园</t>
    <phoneticPr fontId="15" type="noConversion"/>
  </si>
  <si>
    <t>雏雁起飞奖金</t>
    <phoneticPr fontId="15" type="noConversion"/>
  </si>
  <si>
    <t>雏鹰起飞2012大学生公益行动</t>
    <phoneticPr fontId="15" type="noConversion"/>
  </si>
  <si>
    <t>青葵花导师计划</t>
    <phoneticPr fontId="15" type="noConversion"/>
  </si>
  <si>
    <t>杨玉明</t>
    <phoneticPr fontId="15" type="noConversion"/>
  </si>
  <si>
    <t>冼全强</t>
    <phoneticPr fontId="15" type="noConversion"/>
  </si>
  <si>
    <t>儿童减防灾教育</t>
    <phoneticPr fontId="15" type="noConversion"/>
  </si>
  <si>
    <t>田娜</t>
    <phoneticPr fontId="15" type="noConversion"/>
  </si>
  <si>
    <t>郭立中</t>
    <phoneticPr fontId="15" type="noConversion"/>
  </si>
  <si>
    <t>王炳森</t>
    <phoneticPr fontId="15" type="noConversion"/>
  </si>
  <si>
    <t>窦明明</t>
    <phoneticPr fontId="15" type="noConversion"/>
  </si>
  <si>
    <t>苗强</t>
    <phoneticPr fontId="15" type="noConversion"/>
  </si>
  <si>
    <t>田园</t>
    <phoneticPr fontId="15" type="noConversion"/>
  </si>
  <si>
    <t>吴菊花</t>
    <phoneticPr fontId="15" type="noConversion"/>
  </si>
  <si>
    <t>周浑华</t>
    <phoneticPr fontId="15" type="noConversion"/>
  </si>
  <si>
    <t>张阳</t>
    <phoneticPr fontId="15" type="noConversion"/>
  </si>
  <si>
    <t>吴英杰</t>
    <phoneticPr fontId="15" type="noConversion"/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</si>
  <si>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</si>
  <si>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</si>
  <si>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</si>
  <si>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</si>
  <si>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</si>
  <si>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</si>
  <si>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</si>
  <si>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</si>
  <si>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  <phoneticPr fontId="15" type="noConversion"/>
  </si>
  <si>
    <t>北京中研万康中医医院</t>
    <phoneticPr fontId="15" type="noConversion"/>
  </si>
  <si>
    <t>潘骁骐</t>
    <phoneticPr fontId="15" type="noConversion"/>
  </si>
  <si>
    <t>郭晓辉</t>
    <phoneticPr fontId="15" type="noConversion"/>
  </si>
  <si>
    <t>陪伴成长—农村寄宿制学校驻校社工</t>
    <phoneticPr fontId="15" type="noConversion"/>
  </si>
  <si>
    <t>陈峻</t>
    <phoneticPr fontId="15" type="noConversion"/>
  </si>
  <si>
    <t>李治</t>
    <phoneticPr fontId="15" type="noConversion"/>
  </si>
  <si>
    <t>贾贵闯</t>
    <phoneticPr fontId="15" type="noConversion"/>
  </si>
  <si>
    <t>刘昉</t>
    <phoneticPr fontId="15" type="noConversion"/>
  </si>
  <si>
    <t>杨忠诚</t>
    <phoneticPr fontId="15" type="noConversion"/>
  </si>
  <si>
    <t>张玉慧</t>
    <phoneticPr fontId="15" type="noConversion"/>
  </si>
  <si>
    <t>李昭夏</t>
    <phoneticPr fontId="15" type="noConversion"/>
  </si>
  <si>
    <t>胡若琪</t>
    <phoneticPr fontId="15" type="noConversion"/>
  </si>
  <si>
    <t>韩苏</t>
    <phoneticPr fontId="15" type="noConversion"/>
  </si>
  <si>
    <t>陈广宇</t>
    <phoneticPr fontId="15" type="noConversion"/>
  </si>
  <si>
    <t>刘丽蓉</t>
    <phoneticPr fontId="15" type="noConversion"/>
  </si>
  <si>
    <t>杜玮</t>
    <phoneticPr fontId="15" type="noConversion"/>
  </si>
  <si>
    <t>孟一童</t>
    <phoneticPr fontId="15" type="noConversion"/>
  </si>
  <si>
    <t>辛大勇</t>
    <phoneticPr fontId="15" type="noConversion"/>
  </si>
  <si>
    <t>成林</t>
    <phoneticPr fontId="15" type="noConversion"/>
  </si>
  <si>
    <t>刘凤奎</t>
    <phoneticPr fontId="15" type="noConversion"/>
  </si>
  <si>
    <t>郑聿儒</t>
    <phoneticPr fontId="15" type="noConversion"/>
  </si>
  <si>
    <t>周有贵</t>
    <phoneticPr fontId="15" type="noConversion"/>
  </si>
  <si>
    <t>刘义平</t>
    <phoneticPr fontId="15" type="noConversion"/>
  </si>
  <si>
    <t>宋宇光</t>
    <phoneticPr fontId="15" type="noConversion"/>
  </si>
  <si>
    <t>朱德鹏</t>
    <phoneticPr fontId="15" type="noConversion"/>
  </si>
  <si>
    <t>王建兵</t>
    <phoneticPr fontId="15" type="noConversion"/>
  </si>
  <si>
    <t>张羽</t>
    <phoneticPr fontId="15" type="noConversion"/>
  </si>
  <si>
    <t>马千里</t>
    <phoneticPr fontId="15" type="noConversion"/>
  </si>
  <si>
    <t>许鹏</t>
    <phoneticPr fontId="15" type="noConversion"/>
  </si>
  <si>
    <t>杨勇</t>
    <phoneticPr fontId="15" type="noConversion"/>
  </si>
  <si>
    <t>贺非</t>
    <phoneticPr fontId="15" type="noConversion"/>
  </si>
  <si>
    <t>何颉</t>
    <phoneticPr fontId="15" type="noConversion"/>
  </si>
  <si>
    <t>赵鹏</t>
    <phoneticPr fontId="15" type="noConversion"/>
  </si>
  <si>
    <t>保雪军</t>
    <phoneticPr fontId="15" type="noConversion"/>
  </si>
  <si>
    <t>龚国良</t>
    <phoneticPr fontId="15" type="noConversion"/>
  </si>
  <si>
    <t>冯相郡</t>
    <phoneticPr fontId="15" type="noConversion"/>
  </si>
  <si>
    <t>黄水平</t>
    <phoneticPr fontId="15" type="noConversion"/>
  </si>
  <si>
    <t>辛博</t>
    <phoneticPr fontId="15" type="noConversion"/>
  </si>
  <si>
    <t>吴妮蓉</t>
    <phoneticPr fontId="15" type="noConversion"/>
  </si>
  <si>
    <t>朱佳宁</t>
    <phoneticPr fontId="15" type="noConversion"/>
  </si>
  <si>
    <t>吴仁仁</t>
    <phoneticPr fontId="15" type="noConversion"/>
  </si>
  <si>
    <t>谢彬</t>
    <phoneticPr fontId="15" type="noConversion"/>
  </si>
  <si>
    <t>顾肄勤</t>
    <phoneticPr fontId="15" type="noConversion"/>
  </si>
  <si>
    <t>Gerhard Schmidt</t>
    <phoneticPr fontId="15" type="noConversion"/>
  </si>
  <si>
    <t>程向阳</t>
    <phoneticPr fontId="15" type="noConversion"/>
  </si>
  <si>
    <t>王翔</t>
    <phoneticPr fontId="15" type="noConversion"/>
  </si>
  <si>
    <t>朗超</t>
    <phoneticPr fontId="15" type="noConversion"/>
  </si>
  <si>
    <t>付建卫</t>
    <phoneticPr fontId="15" type="noConversion"/>
  </si>
  <si>
    <t>张鹏</t>
    <phoneticPr fontId="15" type="noConversion"/>
  </si>
  <si>
    <t>董倩文</t>
    <phoneticPr fontId="15" type="noConversion"/>
  </si>
  <si>
    <t>赵悦</t>
    <phoneticPr fontId="15" type="noConversion"/>
  </si>
  <si>
    <t>田媛媛</t>
    <phoneticPr fontId="15" type="noConversion"/>
  </si>
  <si>
    <t>王建英</t>
    <phoneticPr fontId="15" type="noConversion"/>
  </si>
  <si>
    <t>钟川</t>
    <phoneticPr fontId="15" type="noConversion"/>
  </si>
  <si>
    <t>陈书忠</t>
    <phoneticPr fontId="15" type="noConversion"/>
  </si>
  <si>
    <t>李晓玲</t>
    <phoneticPr fontId="15" type="noConversion"/>
  </si>
  <si>
    <t>上海大卫木业</t>
    <phoneticPr fontId="15" type="noConversion"/>
  </si>
  <si>
    <t>河南省虞城县春来高中爱心朋友</t>
  </si>
  <si>
    <t>杨佳</t>
    <phoneticPr fontId="15" type="noConversion"/>
  </si>
  <si>
    <t>马晨朝</t>
    <phoneticPr fontId="15" type="noConversion"/>
  </si>
  <si>
    <t>康轶</t>
    <phoneticPr fontId="15" type="noConversion"/>
  </si>
  <si>
    <t>陈振伟</t>
    <phoneticPr fontId="15" type="noConversion"/>
  </si>
  <si>
    <t>赏思忆</t>
    <phoneticPr fontId="15" type="noConversion"/>
  </si>
  <si>
    <t>孙麟博</t>
    <phoneticPr fontId="15" type="noConversion"/>
  </si>
  <si>
    <t>麻相国</t>
    <phoneticPr fontId="15" type="noConversion"/>
  </si>
  <si>
    <t>肖欣</t>
    <phoneticPr fontId="15" type="noConversion"/>
  </si>
  <si>
    <t>王芳</t>
    <phoneticPr fontId="15" type="noConversion"/>
  </si>
  <si>
    <t>刘海龙</t>
    <phoneticPr fontId="15" type="noConversion"/>
  </si>
  <si>
    <t>吴加冠</t>
    <phoneticPr fontId="15" type="noConversion"/>
  </si>
  <si>
    <t>薛澋心</t>
    <phoneticPr fontId="15" type="noConversion"/>
  </si>
  <si>
    <t>李剑</t>
    <phoneticPr fontId="15" type="noConversion"/>
  </si>
  <si>
    <t>张宜琳</t>
    <phoneticPr fontId="15" type="noConversion"/>
  </si>
  <si>
    <t>顾凌</t>
    <phoneticPr fontId="15" type="noConversion"/>
  </si>
  <si>
    <t>王哲</t>
    <phoneticPr fontId="15" type="noConversion"/>
  </si>
  <si>
    <t>丁琪芳</t>
    <phoneticPr fontId="15" type="noConversion"/>
  </si>
  <si>
    <t>夏红云</t>
    <phoneticPr fontId="15" type="noConversion"/>
  </si>
  <si>
    <t>江明修</t>
    <phoneticPr fontId="15" type="noConversion"/>
  </si>
  <si>
    <t>孙奥</t>
    <phoneticPr fontId="15" type="noConversion"/>
  </si>
  <si>
    <t>*在辉</t>
    <phoneticPr fontId="15" type="noConversion"/>
  </si>
  <si>
    <t>*琪</t>
    <phoneticPr fontId="15" type="noConversion"/>
  </si>
  <si>
    <t>孙艺真</t>
    <phoneticPr fontId="15" type="noConversion"/>
  </si>
  <si>
    <t>王鑫厚</t>
    <phoneticPr fontId="15" type="noConversion"/>
  </si>
  <si>
    <t>爱心太阳口罩</t>
    <phoneticPr fontId="15" type="noConversion"/>
  </si>
  <si>
    <t>乔爽</t>
    <phoneticPr fontId="15" type="noConversion"/>
  </si>
  <si>
    <t>白真真</t>
    <phoneticPr fontId="15" type="noConversion"/>
  </si>
  <si>
    <t>陈莉</t>
    <phoneticPr fontId="15" type="noConversion"/>
  </si>
  <si>
    <t>沈立刚</t>
    <phoneticPr fontId="15" type="noConversion"/>
  </si>
  <si>
    <t>胡骥炯</t>
    <phoneticPr fontId="15" type="noConversion"/>
  </si>
  <si>
    <t>俞杰</t>
    <phoneticPr fontId="15" type="noConversion"/>
  </si>
  <si>
    <t>毕剑如</t>
    <phoneticPr fontId="15" type="noConversion"/>
  </si>
  <si>
    <t>孙家地</t>
    <phoneticPr fontId="15" type="noConversion"/>
  </si>
  <si>
    <t>爱心人士</t>
    <phoneticPr fontId="15" type="noConversion"/>
  </si>
  <si>
    <t>阳光助飞项目</t>
    <phoneticPr fontId="15" type="noConversion"/>
  </si>
  <si>
    <t>陈静旋</t>
    <phoneticPr fontId="15" type="noConversion"/>
  </si>
  <si>
    <t>杨爱琴</t>
    <phoneticPr fontId="15" type="noConversion"/>
  </si>
  <si>
    <t>胡新宇</t>
    <phoneticPr fontId="15" type="noConversion"/>
  </si>
  <si>
    <t>陈融</t>
    <phoneticPr fontId="15" type="noConversion"/>
  </si>
  <si>
    <t>宋歌</t>
    <phoneticPr fontId="15" type="noConversion"/>
  </si>
  <si>
    <t>刑昕楠</t>
    <phoneticPr fontId="15" type="noConversion"/>
  </si>
  <si>
    <t>阳光百宝箱</t>
    <phoneticPr fontId="15" type="noConversion"/>
  </si>
  <si>
    <t>王雁</t>
    <phoneticPr fontId="15" type="noConversion"/>
  </si>
  <si>
    <t>霍万义</t>
    <phoneticPr fontId="15" type="noConversion"/>
  </si>
  <si>
    <t>孩子帮助孩子专项基金</t>
    <phoneticPr fontId="15" type="noConversion"/>
  </si>
  <si>
    <t>孙佳琪</t>
    <phoneticPr fontId="15" type="noConversion"/>
  </si>
  <si>
    <t>朱家晋</t>
    <phoneticPr fontId="15" type="noConversion"/>
  </si>
  <si>
    <t>唐海斌</t>
    <phoneticPr fontId="15" type="noConversion"/>
  </si>
  <si>
    <t>谢国庆</t>
    <phoneticPr fontId="15" type="noConversion"/>
  </si>
  <si>
    <t>韩雪松</t>
    <phoneticPr fontId="15" type="noConversion"/>
  </si>
  <si>
    <t>黄锐</t>
    <phoneticPr fontId="15" type="noConversion"/>
  </si>
  <si>
    <t>朱燕凤</t>
    <phoneticPr fontId="15" type="noConversion"/>
  </si>
  <si>
    <t>王炯</t>
    <phoneticPr fontId="15" type="noConversion"/>
  </si>
  <si>
    <t>李林巍</t>
    <phoneticPr fontId="15" type="noConversion"/>
  </si>
  <si>
    <t>李志慧</t>
    <phoneticPr fontId="15" type="noConversion"/>
  </si>
  <si>
    <t>马筱舒</t>
    <phoneticPr fontId="15" type="noConversion"/>
  </si>
  <si>
    <t>马志斌</t>
    <phoneticPr fontId="15" type="noConversion"/>
  </si>
  <si>
    <t>李雄杰</t>
    <phoneticPr fontId="15" type="noConversion"/>
  </si>
  <si>
    <t>李嵩杰</t>
    <phoneticPr fontId="15" type="noConversion"/>
  </si>
  <si>
    <t>谢彬棽</t>
    <phoneticPr fontId="15" type="noConversion"/>
  </si>
  <si>
    <t>宗佳</t>
    <phoneticPr fontId="15" type="noConversion"/>
  </si>
  <si>
    <t>李雪</t>
    <phoneticPr fontId="15" type="noConversion"/>
  </si>
  <si>
    <t>薛璟沁</t>
    <phoneticPr fontId="15" type="noConversion"/>
  </si>
  <si>
    <t>陈天航</t>
    <phoneticPr fontId="15" type="noConversion"/>
  </si>
  <si>
    <t>曾宪超</t>
    <phoneticPr fontId="15" type="noConversion"/>
  </si>
  <si>
    <t>山东省寿光市圣城中学三年级一班全体同学</t>
    <phoneticPr fontId="15" type="noConversion"/>
  </si>
  <si>
    <t>王伟堂</t>
    <phoneticPr fontId="15" type="noConversion"/>
  </si>
  <si>
    <t>张斌弛</t>
    <phoneticPr fontId="15" type="noConversion"/>
  </si>
  <si>
    <t>高宇</t>
    <phoneticPr fontId="15" type="noConversion"/>
  </si>
  <si>
    <t>周鲁娟</t>
    <phoneticPr fontId="15" type="noConversion"/>
  </si>
  <si>
    <t>孔庆封</t>
    <phoneticPr fontId="15" type="noConversion"/>
  </si>
  <si>
    <t>王鹏淇</t>
    <phoneticPr fontId="15" type="noConversion"/>
  </si>
  <si>
    <t>王睿智</t>
    <phoneticPr fontId="15" type="noConversion"/>
  </si>
  <si>
    <t>李芬</t>
    <phoneticPr fontId="15" type="noConversion"/>
  </si>
  <si>
    <t>覃诗琪</t>
    <phoneticPr fontId="15" type="noConversion"/>
  </si>
  <si>
    <t>彭盾</t>
    <phoneticPr fontId="15" type="noConversion"/>
  </si>
  <si>
    <t>林楚珊</t>
    <phoneticPr fontId="15" type="noConversion"/>
  </si>
  <si>
    <t>曾晓东</t>
    <phoneticPr fontId="15" type="noConversion"/>
  </si>
  <si>
    <t>张波</t>
    <phoneticPr fontId="15" type="noConversion"/>
  </si>
  <si>
    <t>王明远</t>
    <phoneticPr fontId="15" type="noConversion"/>
  </si>
  <si>
    <t>许哲维</t>
    <phoneticPr fontId="15" type="noConversion"/>
  </si>
  <si>
    <t>左逢源</t>
    <phoneticPr fontId="15" type="noConversion"/>
  </si>
  <si>
    <t>周晓晔</t>
    <phoneticPr fontId="15" type="noConversion"/>
  </si>
  <si>
    <t>陈刚</t>
    <phoneticPr fontId="15" type="noConversion"/>
  </si>
  <si>
    <t>陈曦</t>
    <phoneticPr fontId="15" type="noConversion"/>
  </si>
  <si>
    <t>陈斌</t>
    <phoneticPr fontId="15" type="noConversion"/>
  </si>
  <si>
    <t>杨之祥</t>
    <phoneticPr fontId="15" type="noConversion"/>
  </si>
  <si>
    <t>常坤</t>
    <phoneticPr fontId="15" type="noConversion"/>
  </si>
  <si>
    <t>杜岳武</t>
    <phoneticPr fontId="15" type="noConversion"/>
  </si>
  <si>
    <t>于博</t>
    <phoneticPr fontId="15" type="noConversion"/>
  </si>
  <si>
    <t>谢一琪和他朋友们</t>
    <phoneticPr fontId="15" type="noConversion"/>
  </si>
  <si>
    <r>
      <t>W</t>
    </r>
    <r>
      <rPr>
        <sz val="9"/>
        <rFont val="宋体"/>
        <charset val="134"/>
      </rPr>
      <t xml:space="preserve">innie Yang </t>
    </r>
    <phoneticPr fontId="15" type="noConversion"/>
  </si>
  <si>
    <t>冷雪</t>
    <phoneticPr fontId="15" type="noConversion"/>
  </si>
  <si>
    <t>张舒钧</t>
    <phoneticPr fontId="15" type="noConversion"/>
  </si>
  <si>
    <t>牟延春</t>
    <phoneticPr fontId="15" type="noConversion"/>
  </si>
  <si>
    <t>微信教学笔记全体读者</t>
    <phoneticPr fontId="15" type="noConversion"/>
  </si>
  <si>
    <t>陆田林</t>
    <phoneticPr fontId="15" type="noConversion"/>
  </si>
  <si>
    <t>柳智忠</t>
    <phoneticPr fontId="15" type="noConversion"/>
  </si>
  <si>
    <t>新联康员工</t>
    <phoneticPr fontId="15" type="noConversion"/>
  </si>
  <si>
    <t>凌子达</t>
    <phoneticPr fontId="15" type="noConversion"/>
  </si>
  <si>
    <t>彭小娜</t>
    <phoneticPr fontId="15" type="noConversion"/>
  </si>
  <si>
    <t>春来高二五班</t>
  </si>
  <si>
    <t>春来高中A201班</t>
  </si>
  <si>
    <t>王一皓</t>
  </si>
  <si>
    <t>窦宏伟</t>
  </si>
  <si>
    <t>杜佳麟</t>
    <phoneticPr fontId="15" type="noConversion"/>
  </si>
  <si>
    <t>深圳市腾讯计算机系统有限公司</t>
  </si>
  <si>
    <t>何琼瑶</t>
  </si>
  <si>
    <t>田超</t>
    <phoneticPr fontId="15" type="noConversion"/>
  </si>
  <si>
    <t>穆静</t>
    <phoneticPr fontId="15" type="noConversion"/>
  </si>
  <si>
    <t>廖如意</t>
    <phoneticPr fontId="15" type="noConversion"/>
  </si>
  <si>
    <t>莫世濠、解秀慧</t>
  </si>
  <si>
    <t>阿伦`拉奥</t>
  </si>
  <si>
    <t>李超</t>
    <phoneticPr fontId="19" type="noConversion"/>
  </si>
  <si>
    <t>张猛</t>
    <phoneticPr fontId="19" type="noConversion"/>
  </si>
  <si>
    <t>毛宇</t>
    <phoneticPr fontId="19" type="noConversion"/>
  </si>
  <si>
    <t>曹宇</t>
    <phoneticPr fontId="19" type="noConversion"/>
  </si>
  <si>
    <t>杜志玥</t>
    <phoneticPr fontId="19" type="noConversion"/>
  </si>
  <si>
    <t>刘思宏</t>
    <phoneticPr fontId="19" type="noConversion"/>
  </si>
  <si>
    <t>居丽佳</t>
    <phoneticPr fontId="19" type="noConversion"/>
  </si>
  <si>
    <t>权嵩</t>
    <phoneticPr fontId="19" type="noConversion"/>
  </si>
  <si>
    <t>songkatiyapang</t>
    <phoneticPr fontId="19" type="noConversion"/>
  </si>
  <si>
    <t>总计</t>
    <phoneticPr fontId="15" type="noConversion"/>
  </si>
  <si>
    <t>基金会负责人：</t>
    <phoneticPr fontId="15" type="noConversion"/>
  </si>
  <si>
    <t xml:space="preserve">                   财务：周媛媛</t>
    <phoneticPr fontId="15" type="noConversion"/>
  </si>
  <si>
    <t>实物捐赠</t>
    <phoneticPr fontId="15" type="noConversion"/>
  </si>
  <si>
    <t>捐赠方</t>
    <phoneticPr fontId="15" type="noConversion"/>
  </si>
  <si>
    <t>实物</t>
    <phoneticPr fontId="15" type="noConversion"/>
  </si>
  <si>
    <t>捐赠数量</t>
    <phoneticPr fontId="15" type="noConversion"/>
  </si>
  <si>
    <t>单价</t>
    <phoneticPr fontId="15" type="noConversion"/>
  </si>
  <si>
    <t>捐赠金额</t>
    <phoneticPr fontId="15" type="noConversion"/>
  </si>
  <si>
    <t>合  计</t>
    <phoneticPr fontId="15" type="noConversion"/>
  </si>
  <si>
    <t>捐赠收入：（货币性捐赠收入）</t>
    <phoneticPr fontId="15" type="noConversion"/>
  </si>
  <si>
    <t>代号</t>
    <phoneticPr fontId="15" type="noConversion"/>
  </si>
  <si>
    <t>名称</t>
    <phoneticPr fontId="15" type="noConversion"/>
  </si>
  <si>
    <t>社会爱心企业A</t>
    <phoneticPr fontId="15" type="noConversion"/>
  </si>
  <si>
    <t>STIFTUNG AUXILIUM</t>
    <phoneticPr fontId="15" type="noConversion"/>
  </si>
  <si>
    <t>社会爱心企业B</t>
    <phoneticPr fontId="15" type="noConversion"/>
  </si>
  <si>
    <t>首域投资有限责任公司</t>
  </si>
  <si>
    <t>报表时间：二〇一七年七月三十一日</t>
    <phoneticPr fontId="15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</si>
</sst>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 ;[Red]\-#,##0.00\ "/>
    <numFmt numFmtId="177" formatCode="0.00_ "/>
    <numFmt numFmtId="178" formatCode="#,##0.00_);\(#,##0.00\)"/>
    <numFmt numFmtId="179" formatCode="#,##0.00_ "/>
  </numFmts>
  <fonts count="2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color indexed="10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0" borderId="0"/>
  </cellStyleXfs>
  <cellXfs count="83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4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4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7" fillId="0" borderId="6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0" fontId="14" fillId="0" borderId="5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right" vertical="center"/>
    </xf>
    <xf numFmtId="176" fontId="15" fillId="0" borderId="5" xfId="0" applyNumberFormat="1" applyFont="1" applyFill="1" applyBorder="1">
      <alignment vertical="center"/>
    </xf>
    <xf numFmtId="0" fontId="15" fillId="0" borderId="5" xfId="0" applyFont="1" applyFill="1" applyBorder="1">
      <alignment vertical="center"/>
    </xf>
    <xf numFmtId="176" fontId="14" fillId="0" borderId="5" xfId="0" applyNumberFormat="1" applyFont="1" applyFill="1" applyBorder="1">
      <alignment vertical="center"/>
    </xf>
    <xf numFmtId="0" fontId="15" fillId="0" borderId="0" xfId="3" applyFont="1" applyFill="1"/>
    <xf numFmtId="0" fontId="14" fillId="0" borderId="0" xfId="3" applyFont="1" applyFill="1"/>
    <xf numFmtId="0" fontId="14" fillId="0" borderId="5" xfId="0" applyFont="1" applyFill="1" applyBorder="1" applyAlignment="1">
      <alignment horizontal="left" vertical="center"/>
    </xf>
    <xf numFmtId="0" fontId="14" fillId="0" borderId="5" xfId="3" applyFont="1" applyFill="1" applyBorder="1" applyAlignment="1">
      <alignment horizontal="left" vertical="center"/>
    </xf>
    <xf numFmtId="0" fontId="15" fillId="0" borderId="5" xfId="3" applyFont="1" applyFill="1" applyBorder="1" applyAlignment="1">
      <alignment horizontal="left" vertical="center"/>
    </xf>
    <xf numFmtId="178" fontId="15" fillId="0" borderId="5" xfId="3" applyNumberFormat="1" applyFont="1" applyFill="1" applyBorder="1" applyAlignment="1">
      <alignment horizontal="right" vertical="center"/>
    </xf>
    <xf numFmtId="178" fontId="15" fillId="0" borderId="7" xfId="3" applyNumberFormat="1" applyFont="1" applyFill="1" applyBorder="1" applyAlignment="1">
      <alignment horizontal="left" vertical="center"/>
    </xf>
    <xf numFmtId="178" fontId="15" fillId="0" borderId="8" xfId="3" applyNumberFormat="1" applyFont="1" applyFill="1" applyBorder="1" applyAlignment="1">
      <alignment horizontal="left" vertical="center"/>
    </xf>
    <xf numFmtId="179" fontId="15" fillId="0" borderId="5" xfId="3" applyNumberFormat="1" applyFont="1" applyFill="1" applyBorder="1" applyAlignment="1">
      <alignment horizontal="right" vertical="center"/>
    </xf>
    <xf numFmtId="179" fontId="14" fillId="0" borderId="5" xfId="3" applyNumberFormat="1" applyFont="1" applyFill="1" applyBorder="1" applyAlignment="1">
      <alignment horizontal="right" vertical="center"/>
    </xf>
    <xf numFmtId="178" fontId="14" fillId="0" borderId="5" xfId="3" applyNumberFormat="1" applyFont="1" applyFill="1" applyBorder="1" applyAlignment="1">
      <alignment horizontal="right" vertical="center"/>
    </xf>
    <xf numFmtId="178" fontId="14" fillId="0" borderId="7" xfId="3" applyNumberFormat="1" applyFont="1" applyFill="1" applyBorder="1" applyAlignment="1">
      <alignment horizontal="left" vertical="center"/>
    </xf>
    <xf numFmtId="178" fontId="14" fillId="0" borderId="8" xfId="3" applyNumberFormat="1" applyFont="1" applyFill="1" applyBorder="1" applyAlignment="1">
      <alignment horizontal="left" vertical="center"/>
    </xf>
    <xf numFmtId="178" fontId="15" fillId="0" borderId="5" xfId="3" applyNumberFormat="1" applyFont="1" applyFill="1" applyBorder="1" applyAlignment="1">
      <alignment horizontal="left" vertical="center"/>
    </xf>
    <xf numFmtId="179" fontId="14" fillId="0" borderId="7" xfId="3" applyNumberFormat="1" applyFont="1" applyFill="1" applyBorder="1" applyAlignment="1">
      <alignment horizontal="left" vertical="center"/>
    </xf>
    <xf numFmtId="179" fontId="14" fillId="0" borderId="8" xfId="3" applyNumberFormat="1" applyFont="1" applyFill="1" applyBorder="1" applyAlignment="1">
      <alignment horizontal="left" vertical="center"/>
    </xf>
    <xf numFmtId="0" fontId="14" fillId="0" borderId="5" xfId="3" applyFont="1" applyFill="1" applyBorder="1" applyAlignment="1">
      <alignment horizontal="left" vertical="center" wrapText="1"/>
    </xf>
    <xf numFmtId="0" fontId="15" fillId="0" borderId="5" xfId="3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horizontal="right" vertical="center"/>
    </xf>
    <xf numFmtId="179" fontId="14" fillId="0" borderId="7" xfId="3" applyNumberFormat="1" applyFont="1" applyFill="1" applyBorder="1" applyAlignment="1">
      <alignment horizontal="center" vertical="center"/>
    </xf>
    <xf numFmtId="179" fontId="14" fillId="0" borderId="8" xfId="3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>
      <alignment vertical="center"/>
    </xf>
    <xf numFmtId="176" fontId="22" fillId="0" borderId="5" xfId="0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>
      <alignment vertical="center"/>
    </xf>
    <xf numFmtId="176" fontId="22" fillId="0" borderId="0" xfId="0" applyNumberFormat="1" applyFont="1" applyFill="1" applyBorder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179" fontId="14" fillId="0" borderId="7" xfId="3" applyNumberFormat="1" applyFont="1" applyFill="1" applyBorder="1" applyAlignment="1">
      <alignment horizontal="center" vertical="center"/>
    </xf>
    <xf numFmtId="179" fontId="14" fillId="0" borderId="8" xfId="3" applyNumberFormat="1" applyFont="1" applyFill="1" applyBorder="1" applyAlignment="1">
      <alignment horizontal="center" vertical="center"/>
    </xf>
    <xf numFmtId="179" fontId="14" fillId="0" borderId="7" xfId="3" applyNumberFormat="1" applyFont="1" applyFill="1" applyBorder="1" applyAlignment="1">
      <alignment horizontal="left" vertical="center"/>
    </xf>
    <xf numFmtId="179" fontId="14" fillId="0" borderId="8" xfId="3" applyNumberFormat="1" applyFont="1" applyFill="1" applyBorder="1" applyAlignment="1">
      <alignment horizontal="left" vertical="center"/>
    </xf>
    <xf numFmtId="0" fontId="14" fillId="0" borderId="7" xfId="3" applyFont="1" applyFill="1" applyBorder="1" applyAlignment="1">
      <alignment horizontal="left" vertical="center"/>
    </xf>
    <xf numFmtId="0" fontId="14" fillId="0" borderId="8" xfId="3" applyFont="1" applyFill="1" applyBorder="1" applyAlignment="1">
      <alignment horizontal="left" vertical="center"/>
    </xf>
    <xf numFmtId="0" fontId="14" fillId="0" borderId="5" xfId="3" applyFont="1" applyFill="1" applyBorder="1" applyAlignment="1">
      <alignment horizontal="left" vertical="center"/>
    </xf>
    <xf numFmtId="178" fontId="14" fillId="0" borderId="7" xfId="3" applyNumberFormat="1" applyFont="1" applyFill="1" applyBorder="1" applyAlignment="1">
      <alignment horizontal="left" vertical="center"/>
    </xf>
    <xf numFmtId="178" fontId="14" fillId="0" borderId="8" xfId="3" applyNumberFormat="1" applyFont="1" applyFill="1" applyBorder="1" applyAlignment="1">
      <alignment horizontal="left" vertical="center"/>
    </xf>
    <xf numFmtId="178" fontId="15" fillId="0" borderId="5" xfId="3" applyNumberFormat="1" applyFont="1" applyFill="1" applyBorder="1" applyAlignment="1">
      <alignment horizontal="left" vertical="center"/>
    </xf>
    <xf numFmtId="178" fontId="15" fillId="0" borderId="7" xfId="3" applyNumberFormat="1" applyFont="1" applyFill="1" applyBorder="1" applyAlignment="1">
      <alignment horizontal="left" vertical="center"/>
    </xf>
    <xf numFmtId="178" fontId="15" fillId="0" borderId="8" xfId="3" applyNumberFormat="1" applyFont="1" applyFill="1" applyBorder="1" applyAlignment="1">
      <alignment horizontal="left" vertical="center"/>
    </xf>
    <xf numFmtId="0" fontId="17" fillId="0" borderId="0" xfId="3" applyFont="1" applyFill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0" fontId="14" fillId="0" borderId="6" xfId="3" applyFont="1" applyFill="1" applyBorder="1" applyAlignment="1">
      <alignment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_Sheet1" xfId="3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opLeftCell="B1" workbookViewId="0">
      <selection activeCell="E107" sqref="E107"/>
    </sheetView>
  </sheetViews>
  <sheetFormatPr defaultRowHeight="13.5"/>
  <cols>
    <col min="1" max="1" width="3.75" style="3" customWidth="1"/>
    <col min="2" max="2" width="9.625" style="3" customWidth="1"/>
    <col min="3" max="3" width="36" style="3" customWidth="1"/>
    <col min="4" max="4" width="19" style="4" customWidth="1"/>
    <col min="5" max="5" width="19.625" style="4" customWidth="1"/>
    <col min="6" max="6" width="42.25" style="3" customWidth="1"/>
    <col min="7" max="7" width="17.875" style="19" customWidth="1"/>
    <col min="8" max="8" width="17.75" style="5" customWidth="1"/>
    <col min="9" max="16384" width="9" style="3"/>
  </cols>
  <sheetData>
    <row r="1" spans="1:8" ht="39" customHeight="1">
      <c r="A1" s="2" t="s">
        <v>132</v>
      </c>
      <c r="B1" s="18"/>
      <c r="C1" s="18"/>
      <c r="D1" s="18"/>
    </row>
    <row r="2" spans="1:8" s="10" customFormat="1" ht="21.75" customHeight="1">
      <c r="A2" s="6" t="s">
        <v>0</v>
      </c>
      <c r="B2" s="7" t="s">
        <v>4</v>
      </c>
      <c r="C2" s="7" t="s">
        <v>1</v>
      </c>
      <c r="D2" s="8" t="s">
        <v>100</v>
      </c>
      <c r="E2" s="8" t="s">
        <v>10</v>
      </c>
      <c r="F2" s="7" t="s">
        <v>2</v>
      </c>
      <c r="G2" s="20" t="s">
        <v>11</v>
      </c>
      <c r="H2" s="9" t="s">
        <v>3</v>
      </c>
    </row>
    <row r="3" spans="1:8">
      <c r="A3" s="11">
        <v>1</v>
      </c>
      <c r="B3" s="12"/>
      <c r="C3" s="12" t="s">
        <v>115</v>
      </c>
      <c r="D3" s="13">
        <v>511730.42</v>
      </c>
      <c r="E3" s="13"/>
      <c r="F3" s="12" t="s">
        <v>54</v>
      </c>
      <c r="G3" s="21">
        <f>146807.5+144595.52+17501.18</f>
        <v>308904.2</v>
      </c>
      <c r="H3" s="1">
        <f t="shared" ref="H3:H12" si="0">D3+E3-G3</f>
        <v>202826.21999999997</v>
      </c>
    </row>
    <row r="4" spans="1:8">
      <c r="A4" s="11">
        <v>2</v>
      </c>
      <c r="B4" s="12"/>
      <c r="C4" s="12" t="s">
        <v>106</v>
      </c>
      <c r="D4" s="13"/>
      <c r="E4" s="13">
        <v>240000</v>
      </c>
      <c r="F4" s="12" t="s">
        <v>107</v>
      </c>
      <c r="G4" s="21">
        <f>7400+7000</f>
        <v>14400</v>
      </c>
      <c r="H4" s="1">
        <f t="shared" si="0"/>
        <v>225600</v>
      </c>
    </row>
    <row r="5" spans="1:8">
      <c r="A5" s="11">
        <v>3</v>
      </c>
      <c r="B5" s="12"/>
      <c r="C5" s="12" t="s">
        <v>83</v>
      </c>
      <c r="D5" s="13">
        <v>161948.43</v>
      </c>
      <c r="E5" s="13"/>
      <c r="F5" s="12" t="s">
        <v>13</v>
      </c>
      <c r="G5" s="21">
        <v>161948.43</v>
      </c>
      <c r="H5" s="1">
        <f t="shared" si="0"/>
        <v>0</v>
      </c>
    </row>
    <row r="6" spans="1:8">
      <c r="A6" s="11">
        <v>4</v>
      </c>
      <c r="B6" s="12"/>
      <c r="C6" s="12" t="s">
        <v>18</v>
      </c>
      <c r="D6" s="13">
        <v>183919.24</v>
      </c>
      <c r="E6" s="13"/>
      <c r="F6" s="12" t="s">
        <v>13</v>
      </c>
      <c r="G6" s="21"/>
      <c r="H6" s="1">
        <f t="shared" si="0"/>
        <v>183919.24</v>
      </c>
    </row>
    <row r="7" spans="1:8">
      <c r="A7" s="11">
        <v>5</v>
      </c>
      <c r="B7" s="12"/>
      <c r="C7" s="12" t="s">
        <v>94</v>
      </c>
      <c r="D7" s="13">
        <v>23524.79</v>
      </c>
      <c r="E7" s="13"/>
      <c r="F7" s="12" t="s">
        <v>13</v>
      </c>
      <c r="G7" s="21">
        <v>9923.75</v>
      </c>
      <c r="H7" s="1">
        <f t="shared" si="0"/>
        <v>13601.04</v>
      </c>
    </row>
    <row r="8" spans="1:8">
      <c r="A8" s="11">
        <v>6</v>
      </c>
      <c r="B8" s="12"/>
      <c r="C8" s="12" t="s">
        <v>108</v>
      </c>
      <c r="D8" s="13"/>
      <c r="E8" s="13">
        <v>62640</v>
      </c>
      <c r="F8" s="12" t="s">
        <v>13</v>
      </c>
      <c r="G8" s="21">
        <v>39873.4</v>
      </c>
      <c r="H8" s="1">
        <f t="shared" si="0"/>
        <v>22766.6</v>
      </c>
    </row>
    <row r="9" spans="1:8">
      <c r="A9" s="11">
        <v>7</v>
      </c>
      <c r="B9" s="12"/>
      <c r="C9" s="12" t="s">
        <v>106</v>
      </c>
      <c r="D9" s="13"/>
      <c r="E9" s="13">
        <f>360000+290000</f>
        <v>650000</v>
      </c>
      <c r="F9" s="12" t="s">
        <v>13</v>
      </c>
      <c r="G9" s="21">
        <f>187676.51+16321</f>
        <v>203997.51</v>
      </c>
      <c r="H9" s="1">
        <f t="shared" si="0"/>
        <v>446002.49</v>
      </c>
    </row>
    <row r="10" spans="1:8">
      <c r="A10" s="11">
        <v>8</v>
      </c>
      <c r="B10" s="12"/>
      <c r="C10" s="12" t="s">
        <v>84</v>
      </c>
      <c r="D10" s="13">
        <v>50605.59</v>
      </c>
      <c r="E10" s="13"/>
      <c r="F10" s="12" t="s">
        <v>13</v>
      </c>
      <c r="G10" s="21">
        <v>2010.99</v>
      </c>
      <c r="H10" s="1">
        <f t="shared" si="0"/>
        <v>48594.6</v>
      </c>
    </row>
    <row r="11" spans="1:8">
      <c r="A11" s="11">
        <v>9</v>
      </c>
      <c r="B11" s="12"/>
      <c r="C11" s="12" t="s">
        <v>90</v>
      </c>
      <c r="D11" s="13">
        <v>17881.5</v>
      </c>
      <c r="E11" s="13"/>
      <c r="F11" s="12" t="s">
        <v>91</v>
      </c>
      <c r="G11" s="21"/>
      <c r="H11" s="1">
        <f t="shared" si="0"/>
        <v>17881.5</v>
      </c>
    </row>
    <row r="12" spans="1:8">
      <c r="A12" s="11">
        <v>10</v>
      </c>
      <c r="B12" s="12"/>
      <c r="C12" s="12" t="s">
        <v>19</v>
      </c>
      <c r="D12" s="13">
        <v>36.74</v>
      </c>
      <c r="E12" s="13"/>
      <c r="F12" s="12" t="s">
        <v>55</v>
      </c>
      <c r="G12" s="21"/>
      <c r="H12" s="1">
        <f t="shared" si="0"/>
        <v>36.74</v>
      </c>
    </row>
    <row r="13" spans="1:8">
      <c r="A13" s="11">
        <v>11</v>
      </c>
      <c r="B13" s="12"/>
      <c r="C13" s="12" t="s">
        <v>133</v>
      </c>
      <c r="D13" s="13"/>
      <c r="E13" s="13">
        <v>1530000</v>
      </c>
      <c r="F13" s="12" t="s">
        <v>55</v>
      </c>
      <c r="G13" s="21"/>
      <c r="H13" s="1">
        <v>1530000</v>
      </c>
    </row>
    <row r="14" spans="1:8" ht="12.75" customHeight="1">
      <c r="A14" s="11">
        <v>12</v>
      </c>
      <c r="B14" s="12"/>
      <c r="C14" s="12" t="s">
        <v>20</v>
      </c>
      <c r="D14" s="13">
        <v>1334225.6599999999</v>
      </c>
      <c r="E14" s="13"/>
      <c r="F14" s="12" t="s">
        <v>55</v>
      </c>
      <c r="G14" s="21">
        <f>331845.4+41021.68</f>
        <v>372867.08</v>
      </c>
      <c r="H14" s="1">
        <f t="shared" ref="H14:H36" si="1">D14+E14-G14</f>
        <v>961358.57999999984</v>
      </c>
    </row>
    <row r="15" spans="1:8" ht="12.75" customHeight="1">
      <c r="A15" s="11">
        <v>13</v>
      </c>
      <c r="B15" s="12"/>
      <c r="C15" s="12" t="s">
        <v>20</v>
      </c>
      <c r="D15" s="13">
        <v>425466.85</v>
      </c>
      <c r="E15" s="13"/>
      <c r="F15" s="12" t="s">
        <v>122</v>
      </c>
      <c r="G15" s="21">
        <f>59459.85+5600</f>
        <v>65059.85</v>
      </c>
      <c r="H15" s="1">
        <f t="shared" si="1"/>
        <v>360407</v>
      </c>
    </row>
    <row r="16" spans="1:8">
      <c r="A16" s="11">
        <v>14</v>
      </c>
      <c r="B16" s="12"/>
      <c r="C16" s="12" t="s">
        <v>21</v>
      </c>
      <c r="D16" s="13">
        <f>774713-124884.49</f>
        <v>649828.51</v>
      </c>
      <c r="E16" s="13"/>
      <c r="F16" s="12" t="s">
        <v>55</v>
      </c>
      <c r="G16" s="21">
        <f>297926.08+28571</f>
        <v>326497.08</v>
      </c>
      <c r="H16" s="1">
        <f t="shared" si="1"/>
        <v>323331.43</v>
      </c>
    </row>
    <row r="17" spans="1:8">
      <c r="A17" s="11">
        <v>15</v>
      </c>
      <c r="B17" s="12"/>
      <c r="C17" s="12" t="s">
        <v>22</v>
      </c>
      <c r="D17" s="13">
        <v>9133</v>
      </c>
      <c r="E17" s="13"/>
      <c r="F17" s="12" t="s">
        <v>55</v>
      </c>
      <c r="G17" s="21">
        <v>4000</v>
      </c>
      <c r="H17" s="1">
        <f t="shared" si="1"/>
        <v>5133</v>
      </c>
    </row>
    <row r="18" spans="1:8">
      <c r="A18" s="11">
        <v>16</v>
      </c>
      <c r="B18" s="12"/>
      <c r="C18" s="12" t="s">
        <v>23</v>
      </c>
      <c r="D18" s="13">
        <v>2000</v>
      </c>
      <c r="E18" s="13"/>
      <c r="F18" s="12" t="s">
        <v>55</v>
      </c>
      <c r="G18" s="21"/>
      <c r="H18" s="1">
        <f t="shared" si="1"/>
        <v>2000</v>
      </c>
    </row>
    <row r="19" spans="1:8">
      <c r="A19" s="11">
        <v>17</v>
      </c>
      <c r="B19" s="12"/>
      <c r="C19" s="12" t="s">
        <v>24</v>
      </c>
      <c r="D19" s="13">
        <v>6060.68</v>
      </c>
      <c r="E19" s="13"/>
      <c r="F19" s="12" t="s">
        <v>55</v>
      </c>
      <c r="G19" s="21"/>
      <c r="H19" s="1">
        <f t="shared" si="1"/>
        <v>6060.68</v>
      </c>
    </row>
    <row r="20" spans="1:8">
      <c r="A20" s="11">
        <v>18</v>
      </c>
      <c r="B20" s="12"/>
      <c r="C20" s="12" t="s">
        <v>102</v>
      </c>
      <c r="D20" s="13"/>
      <c r="E20" s="13">
        <v>100924.32</v>
      </c>
      <c r="F20" s="12" t="s">
        <v>103</v>
      </c>
      <c r="G20" s="21"/>
      <c r="H20" s="1">
        <f t="shared" si="1"/>
        <v>100924.32</v>
      </c>
    </row>
    <row r="21" spans="1:8">
      <c r="A21" s="11">
        <v>19</v>
      </c>
      <c r="B21" s="12"/>
      <c r="C21" s="12" t="s">
        <v>20</v>
      </c>
      <c r="D21" s="13">
        <v>2447.2399999999998</v>
      </c>
      <c r="E21" s="13"/>
      <c r="F21" s="12" t="s">
        <v>56</v>
      </c>
      <c r="G21" s="21"/>
      <c r="H21" s="1">
        <f t="shared" si="1"/>
        <v>2447.2399999999998</v>
      </c>
    </row>
    <row r="22" spans="1:8">
      <c r="A22" s="11">
        <v>20</v>
      </c>
      <c r="B22" s="12"/>
      <c r="C22" s="12" t="s">
        <v>22</v>
      </c>
      <c r="D22" s="13">
        <v>10300.65</v>
      </c>
      <c r="E22" s="13">
        <v>22600</v>
      </c>
      <c r="F22" s="12" t="s">
        <v>57</v>
      </c>
      <c r="G22" s="21">
        <f>25927.98+590.99</f>
        <v>26518.97</v>
      </c>
      <c r="H22" s="1">
        <f t="shared" si="1"/>
        <v>6381.68</v>
      </c>
    </row>
    <row r="23" spans="1:8">
      <c r="A23" s="11">
        <v>21</v>
      </c>
      <c r="B23" s="12"/>
      <c r="C23" s="12" t="s">
        <v>25</v>
      </c>
      <c r="D23" s="13">
        <v>1507</v>
      </c>
      <c r="E23" s="13"/>
      <c r="F23" s="12" t="s">
        <v>58</v>
      </c>
      <c r="G23" s="21"/>
      <c r="H23" s="1">
        <f t="shared" si="1"/>
        <v>1507</v>
      </c>
    </row>
    <row r="24" spans="1:8">
      <c r="A24" s="11">
        <v>22</v>
      </c>
      <c r="B24" s="12"/>
      <c r="C24" s="12" t="s">
        <v>26</v>
      </c>
      <c r="D24" s="13">
        <v>92996.4</v>
      </c>
      <c r="E24" s="13"/>
      <c r="F24" s="12" t="s">
        <v>123</v>
      </c>
      <c r="G24" s="21">
        <v>9836</v>
      </c>
      <c r="H24" s="1">
        <f t="shared" si="1"/>
        <v>83160.399999999994</v>
      </c>
    </row>
    <row r="25" spans="1:8">
      <c r="A25" s="11">
        <v>23</v>
      </c>
      <c r="B25" s="12"/>
      <c r="C25" s="12" t="s">
        <v>85</v>
      </c>
      <c r="D25" s="13">
        <v>-333904.05</v>
      </c>
      <c r="E25" s="13">
        <v>989607</v>
      </c>
      <c r="F25" s="12" t="s">
        <v>117</v>
      </c>
      <c r="G25" s="21">
        <f>746723.62+121840</f>
        <v>868563.62</v>
      </c>
      <c r="H25" s="1">
        <f t="shared" si="1"/>
        <v>-212860.67000000004</v>
      </c>
    </row>
    <row r="26" spans="1:8">
      <c r="A26" s="11">
        <v>24</v>
      </c>
      <c r="B26" s="12"/>
      <c r="C26" s="12" t="s">
        <v>87</v>
      </c>
      <c r="D26" s="13">
        <v>691667.67</v>
      </c>
      <c r="E26" s="13"/>
      <c r="F26" s="12" t="s">
        <v>86</v>
      </c>
      <c r="G26" s="21">
        <f>159998.81+70275.17+29590.88</f>
        <v>259864.86</v>
      </c>
      <c r="H26" s="1">
        <f t="shared" si="1"/>
        <v>431802.81000000006</v>
      </c>
    </row>
    <row r="27" spans="1:8">
      <c r="A27" s="11">
        <v>25</v>
      </c>
      <c r="B27" s="12"/>
      <c r="C27" s="12" t="s">
        <v>93</v>
      </c>
      <c r="D27" s="13">
        <v>200000</v>
      </c>
      <c r="E27" s="13"/>
      <c r="F27" s="12" t="s">
        <v>86</v>
      </c>
      <c r="G27" s="21">
        <v>97392.33</v>
      </c>
      <c r="H27" s="1">
        <f t="shared" si="1"/>
        <v>102607.67</v>
      </c>
    </row>
    <row r="28" spans="1:8">
      <c r="A28" s="11">
        <v>26</v>
      </c>
      <c r="B28" s="12"/>
      <c r="C28" s="12" t="s">
        <v>95</v>
      </c>
      <c r="D28" s="13">
        <v>25414.400000000001</v>
      </c>
      <c r="E28" s="13">
        <v>240000</v>
      </c>
      <c r="F28" s="12" t="s">
        <v>125</v>
      </c>
      <c r="G28" s="21">
        <f>200160.92+1032</f>
        <v>201192.92</v>
      </c>
      <c r="H28" s="1">
        <f t="shared" si="1"/>
        <v>64221.48000000001</v>
      </c>
    </row>
    <row r="29" spans="1:8">
      <c r="A29" s="11">
        <v>27</v>
      </c>
      <c r="B29" s="12"/>
      <c r="C29" s="12" t="s">
        <v>95</v>
      </c>
      <c r="D29" s="13"/>
      <c r="E29" s="13">
        <v>1260000</v>
      </c>
      <c r="F29" s="12" t="s">
        <v>124</v>
      </c>
      <c r="G29" s="21">
        <f>980375+301007</f>
        <v>1281382</v>
      </c>
      <c r="H29" s="1">
        <f t="shared" si="1"/>
        <v>-21382</v>
      </c>
    </row>
    <row r="30" spans="1:8">
      <c r="A30" s="11">
        <v>28</v>
      </c>
      <c r="B30" s="12"/>
      <c r="C30" s="12" t="s">
        <v>101</v>
      </c>
      <c r="D30" s="13"/>
      <c r="E30" s="13">
        <v>10000</v>
      </c>
      <c r="F30" s="12" t="s">
        <v>86</v>
      </c>
      <c r="G30" s="21"/>
      <c r="H30" s="1">
        <f t="shared" si="1"/>
        <v>10000</v>
      </c>
    </row>
    <row r="31" spans="1:8">
      <c r="A31" s="11">
        <v>29</v>
      </c>
      <c r="B31" s="12"/>
      <c r="C31" s="12" t="s">
        <v>112</v>
      </c>
      <c r="D31" s="13"/>
      <c r="E31" s="13">
        <v>188550</v>
      </c>
      <c r="F31" s="12" t="s">
        <v>118</v>
      </c>
      <c r="G31" s="21">
        <f>78500+39250</f>
        <v>117750</v>
      </c>
      <c r="H31" s="1">
        <f t="shared" si="1"/>
        <v>70800</v>
      </c>
    </row>
    <row r="32" spans="1:8">
      <c r="A32" s="11">
        <v>30</v>
      </c>
      <c r="B32" s="12"/>
      <c r="C32" s="12" t="s">
        <v>113</v>
      </c>
      <c r="D32" s="13"/>
      <c r="E32" s="13">
        <v>117550</v>
      </c>
      <c r="F32" s="12" t="s">
        <v>119</v>
      </c>
      <c r="G32" s="21">
        <f>78500+58650</f>
        <v>137150</v>
      </c>
      <c r="H32" s="1">
        <f t="shared" si="1"/>
        <v>-19600</v>
      </c>
    </row>
    <row r="33" spans="1:8">
      <c r="A33" s="11">
        <v>31</v>
      </c>
      <c r="B33" s="12"/>
      <c r="C33" s="12" t="s">
        <v>116</v>
      </c>
      <c r="D33" s="13"/>
      <c r="E33" s="13">
        <v>50000</v>
      </c>
      <c r="F33" s="12" t="s">
        <v>119</v>
      </c>
      <c r="G33" s="21"/>
      <c r="H33" s="1">
        <f t="shared" si="1"/>
        <v>50000</v>
      </c>
    </row>
    <row r="34" spans="1:8">
      <c r="A34" s="11">
        <v>32</v>
      </c>
      <c r="B34" s="12"/>
      <c r="C34" s="12" t="s">
        <v>106</v>
      </c>
      <c r="D34" s="13"/>
      <c r="E34" s="13">
        <v>840000</v>
      </c>
      <c r="F34" s="12" t="s">
        <v>114</v>
      </c>
      <c r="G34" s="21">
        <f>733256+7500</f>
        <v>740756</v>
      </c>
      <c r="H34" s="1">
        <f t="shared" si="1"/>
        <v>99244</v>
      </c>
    </row>
    <row r="35" spans="1:8">
      <c r="A35" s="11">
        <v>33</v>
      </c>
      <c r="B35" s="12"/>
      <c r="C35" s="12" t="s">
        <v>120</v>
      </c>
      <c r="D35" s="13"/>
      <c r="E35" s="13">
        <v>180000</v>
      </c>
      <c r="F35" s="12" t="s">
        <v>121</v>
      </c>
      <c r="G35" s="21">
        <v>593</v>
      </c>
      <c r="H35" s="1">
        <f t="shared" si="1"/>
        <v>179407</v>
      </c>
    </row>
    <row r="36" spans="1:8">
      <c r="A36" s="11">
        <v>34</v>
      </c>
      <c r="B36" s="12"/>
      <c r="C36" s="12" t="s">
        <v>127</v>
      </c>
      <c r="D36" s="13"/>
      <c r="E36" s="13">
        <v>20000</v>
      </c>
      <c r="F36" s="12" t="s">
        <v>126</v>
      </c>
      <c r="G36" s="21">
        <f>13+18589.32</f>
        <v>18602.32</v>
      </c>
      <c r="H36" s="1">
        <f t="shared" si="1"/>
        <v>1397.6800000000003</v>
      </c>
    </row>
    <row r="37" spans="1:8">
      <c r="A37" s="11">
        <v>35</v>
      </c>
      <c r="B37" s="12"/>
      <c r="C37" s="12" t="s">
        <v>127</v>
      </c>
      <c r="D37" s="13"/>
      <c r="E37" s="13">
        <v>240000</v>
      </c>
      <c r="F37" s="12" t="s">
        <v>86</v>
      </c>
      <c r="G37" s="21"/>
      <c r="H37" s="1">
        <v>240000</v>
      </c>
    </row>
    <row r="38" spans="1:8">
      <c r="A38" s="11">
        <v>36</v>
      </c>
      <c r="B38" s="12"/>
      <c r="C38" s="12" t="s">
        <v>109</v>
      </c>
      <c r="D38" s="13"/>
      <c r="E38" s="13">
        <v>11850.39</v>
      </c>
      <c r="F38" s="12" t="s">
        <v>110</v>
      </c>
      <c r="G38" s="21">
        <v>14812.99</v>
      </c>
      <c r="H38" s="1">
        <f t="shared" ref="H38:H69" si="2">D38+E38-G38</f>
        <v>-2962.6000000000004</v>
      </c>
    </row>
    <row r="39" spans="1:8">
      <c r="A39" s="11">
        <v>37</v>
      </c>
      <c r="B39" s="12"/>
      <c r="C39" s="12" t="s">
        <v>27</v>
      </c>
      <c r="D39" s="13">
        <v>45313.57</v>
      </c>
      <c r="E39" s="13"/>
      <c r="F39" s="12" t="s">
        <v>59</v>
      </c>
      <c r="G39" s="21">
        <f>4588+1200</f>
        <v>5788</v>
      </c>
      <c r="H39" s="1">
        <f t="shared" si="2"/>
        <v>39525.57</v>
      </c>
    </row>
    <row r="40" spans="1:8">
      <c r="A40" s="11">
        <v>38</v>
      </c>
      <c r="B40" s="12"/>
      <c r="C40" s="12" t="s">
        <v>28</v>
      </c>
      <c r="D40" s="13">
        <v>151455.78</v>
      </c>
      <c r="E40" s="13"/>
      <c r="F40" s="12" t="s">
        <v>60</v>
      </c>
      <c r="G40" s="21"/>
      <c r="H40" s="1">
        <f t="shared" si="2"/>
        <v>151455.78</v>
      </c>
    </row>
    <row r="41" spans="1:8">
      <c r="A41" s="11">
        <v>39</v>
      </c>
      <c r="B41" s="12"/>
      <c r="C41" s="12" t="s">
        <v>29</v>
      </c>
      <c r="D41" s="13">
        <v>588786.18999999994</v>
      </c>
      <c r="E41" s="13"/>
      <c r="F41" s="12" t="s">
        <v>60</v>
      </c>
      <c r="G41" s="21">
        <f>169519.74+65261.09+1374</f>
        <v>236154.83</v>
      </c>
      <c r="H41" s="1">
        <f t="shared" si="2"/>
        <v>352631.36</v>
      </c>
    </row>
    <row r="42" spans="1:8">
      <c r="A42" s="11">
        <v>40</v>
      </c>
      <c r="B42" s="12"/>
      <c r="C42" s="12" t="s">
        <v>30</v>
      </c>
      <c r="D42" s="13">
        <v>125759.94</v>
      </c>
      <c r="E42" s="13"/>
      <c r="F42" s="12" t="s">
        <v>60</v>
      </c>
      <c r="G42" s="21">
        <f>138310.48</f>
        <v>138310.48000000001</v>
      </c>
      <c r="H42" s="1">
        <f t="shared" si="2"/>
        <v>-12550.540000000008</v>
      </c>
    </row>
    <row r="43" spans="1:8">
      <c r="A43" s="11">
        <v>41</v>
      </c>
      <c r="B43" s="12"/>
      <c r="C43" s="12" t="s">
        <v>31</v>
      </c>
      <c r="D43" s="13">
        <v>296480.44</v>
      </c>
      <c r="E43" s="13">
        <v>120000</v>
      </c>
      <c r="F43" s="12" t="s">
        <v>60</v>
      </c>
      <c r="G43" s="21">
        <v>166738.82999999999</v>
      </c>
      <c r="H43" s="1">
        <f t="shared" si="2"/>
        <v>249741.61000000002</v>
      </c>
    </row>
    <row r="44" spans="1:8">
      <c r="A44" s="11">
        <v>42</v>
      </c>
      <c r="B44" s="12"/>
      <c r="C44" s="12" t="s">
        <v>32</v>
      </c>
      <c r="D44" s="13">
        <v>153504.88</v>
      </c>
      <c r="E44" s="13"/>
      <c r="F44" s="12" t="s">
        <v>60</v>
      </c>
      <c r="G44" s="21"/>
      <c r="H44" s="1">
        <f t="shared" si="2"/>
        <v>153504.88</v>
      </c>
    </row>
    <row r="45" spans="1:8">
      <c r="A45" s="11">
        <v>43</v>
      </c>
      <c r="B45" s="12"/>
      <c r="C45" s="12" t="s">
        <v>82</v>
      </c>
      <c r="D45" s="13">
        <v>527497.41</v>
      </c>
      <c r="E45" s="13"/>
      <c r="F45" s="12" t="s">
        <v>60</v>
      </c>
      <c r="G45" s="21">
        <f>143488.6+12321.4+50059.1</f>
        <v>205869.1</v>
      </c>
      <c r="H45" s="1">
        <f t="shared" si="2"/>
        <v>321628.31000000006</v>
      </c>
    </row>
    <row r="46" spans="1:8">
      <c r="A46" s="11">
        <v>44</v>
      </c>
      <c r="B46" s="12"/>
      <c r="C46" s="12" t="s">
        <v>34</v>
      </c>
      <c r="D46" s="13">
        <v>300000</v>
      </c>
      <c r="E46" s="13"/>
      <c r="F46" s="12" t="s">
        <v>60</v>
      </c>
      <c r="G46" s="21">
        <f>46400+48000</f>
        <v>94400</v>
      </c>
      <c r="H46" s="1">
        <f t="shared" si="2"/>
        <v>205600</v>
      </c>
    </row>
    <row r="47" spans="1:8">
      <c r="A47" s="11">
        <v>45</v>
      </c>
      <c r="B47" s="12"/>
      <c r="C47" s="12" t="s">
        <v>29</v>
      </c>
      <c r="D47" s="13">
        <v>163888.79999999999</v>
      </c>
      <c r="E47" s="13"/>
      <c r="F47" s="12" t="s">
        <v>61</v>
      </c>
      <c r="G47" s="21">
        <v>-26571.200000000001</v>
      </c>
      <c r="H47" s="1">
        <f t="shared" si="2"/>
        <v>190460</v>
      </c>
    </row>
    <row r="48" spans="1:8">
      <c r="A48" s="11">
        <v>46</v>
      </c>
      <c r="B48" s="12"/>
      <c r="C48" s="12" t="s">
        <v>115</v>
      </c>
      <c r="D48" s="13">
        <v>253521</v>
      </c>
      <c r="E48" s="13"/>
      <c r="F48" s="12" t="s">
        <v>61</v>
      </c>
      <c r="G48" s="21">
        <f>104018+16000</f>
        <v>120018</v>
      </c>
      <c r="H48" s="1">
        <f t="shared" si="2"/>
        <v>133503</v>
      </c>
    </row>
    <row r="49" spans="1:8">
      <c r="A49" s="11">
        <v>47</v>
      </c>
      <c r="B49" s="12"/>
      <c r="C49" s="12" t="s">
        <v>33</v>
      </c>
      <c r="D49" s="13">
        <v>25340.51</v>
      </c>
      <c r="E49" s="13"/>
      <c r="F49" s="12" t="s">
        <v>62</v>
      </c>
      <c r="G49" s="21"/>
      <c r="H49" s="1">
        <f t="shared" si="2"/>
        <v>25340.51</v>
      </c>
    </row>
    <row r="50" spans="1:8">
      <c r="A50" s="11">
        <v>48</v>
      </c>
      <c r="B50" s="12"/>
      <c r="C50" s="12" t="s">
        <v>34</v>
      </c>
      <c r="D50" s="13">
        <v>12383.4</v>
      </c>
      <c r="E50" s="13"/>
      <c r="F50" s="12" t="s">
        <v>63</v>
      </c>
      <c r="G50" s="21"/>
      <c r="H50" s="1">
        <f t="shared" si="2"/>
        <v>12383.4</v>
      </c>
    </row>
    <row r="51" spans="1:8">
      <c r="A51" s="11">
        <v>49</v>
      </c>
      <c r="B51" s="12"/>
      <c r="C51" s="12" t="s">
        <v>34</v>
      </c>
      <c r="D51" s="13">
        <v>5904</v>
      </c>
      <c r="E51" s="13"/>
      <c r="F51" s="12" t="s">
        <v>64</v>
      </c>
      <c r="G51" s="21"/>
      <c r="H51" s="1">
        <f t="shared" si="2"/>
        <v>5904</v>
      </c>
    </row>
    <row r="52" spans="1:8">
      <c r="A52" s="11">
        <v>50</v>
      </c>
      <c r="B52" s="12"/>
      <c r="C52" s="12" t="s">
        <v>29</v>
      </c>
      <c r="D52" s="13">
        <v>38150</v>
      </c>
      <c r="E52" s="13"/>
      <c r="F52" s="12" t="s">
        <v>78</v>
      </c>
      <c r="G52" s="21">
        <v>5583</v>
      </c>
      <c r="H52" s="1">
        <f t="shared" si="2"/>
        <v>32567</v>
      </c>
    </row>
    <row r="53" spans="1:8">
      <c r="A53" s="11">
        <v>51</v>
      </c>
      <c r="B53" s="12"/>
      <c r="C53" s="12" t="s">
        <v>35</v>
      </c>
      <c r="D53" s="13">
        <v>121.86</v>
      </c>
      <c r="E53" s="13"/>
      <c r="F53" s="12" t="s">
        <v>65</v>
      </c>
      <c r="G53" s="21"/>
      <c r="H53" s="1">
        <f t="shared" si="2"/>
        <v>121.86</v>
      </c>
    </row>
    <row r="54" spans="1:8">
      <c r="A54" s="11">
        <v>52</v>
      </c>
      <c r="B54" s="12"/>
      <c r="C54" s="12" t="s">
        <v>5</v>
      </c>
      <c r="D54" s="13">
        <v>98349.78</v>
      </c>
      <c r="E54" s="13"/>
      <c r="F54" s="12" t="s">
        <v>66</v>
      </c>
      <c r="G54" s="21"/>
      <c r="H54" s="1">
        <f t="shared" si="2"/>
        <v>98349.78</v>
      </c>
    </row>
    <row r="55" spans="1:8">
      <c r="A55" s="11">
        <v>53</v>
      </c>
      <c r="B55" s="12"/>
      <c r="C55" s="12" t="s">
        <v>36</v>
      </c>
      <c r="D55" s="13">
        <v>499.88000000000466</v>
      </c>
      <c r="E55" s="13"/>
      <c r="F55" s="12" t="s">
        <v>67</v>
      </c>
      <c r="G55" s="21"/>
      <c r="H55" s="1">
        <f t="shared" si="2"/>
        <v>499.88000000000466</v>
      </c>
    </row>
    <row r="56" spans="1:8">
      <c r="A56" s="11">
        <v>54</v>
      </c>
      <c r="B56" s="12"/>
      <c r="C56" s="12" t="s">
        <v>36</v>
      </c>
      <c r="D56" s="13">
        <v>170083.9</v>
      </c>
      <c r="E56" s="13"/>
      <c r="F56" s="12" t="s">
        <v>68</v>
      </c>
      <c r="G56" s="21"/>
      <c r="H56" s="1">
        <f t="shared" si="2"/>
        <v>170083.9</v>
      </c>
    </row>
    <row r="57" spans="1:8">
      <c r="A57" s="11">
        <v>55</v>
      </c>
      <c r="B57" s="12"/>
      <c r="C57" s="12" t="s">
        <v>22</v>
      </c>
      <c r="D57" s="13">
        <v>4000</v>
      </c>
      <c r="E57" s="13"/>
      <c r="F57" s="12" t="s">
        <v>68</v>
      </c>
      <c r="G57" s="21"/>
      <c r="H57" s="1">
        <f t="shared" si="2"/>
        <v>4000</v>
      </c>
    </row>
    <row r="58" spans="1:8">
      <c r="A58" s="11">
        <v>56</v>
      </c>
      <c r="B58" s="12"/>
      <c r="C58" s="12" t="s">
        <v>37</v>
      </c>
      <c r="D58" s="13">
        <v>12186</v>
      </c>
      <c r="E58" s="13"/>
      <c r="F58" s="12" t="s">
        <v>69</v>
      </c>
      <c r="G58" s="21"/>
      <c r="H58" s="1">
        <f t="shared" si="2"/>
        <v>12186</v>
      </c>
    </row>
    <row r="59" spans="1:8">
      <c r="A59" s="11">
        <v>57</v>
      </c>
      <c r="B59" s="12"/>
      <c r="C59" s="12" t="s">
        <v>88</v>
      </c>
      <c r="D59" s="13">
        <v>1158.52</v>
      </c>
      <c r="E59" s="13"/>
      <c r="F59" s="12" t="s">
        <v>89</v>
      </c>
      <c r="G59" s="21"/>
      <c r="H59" s="1">
        <f t="shared" si="2"/>
        <v>1158.52</v>
      </c>
    </row>
    <row r="60" spans="1:8">
      <c r="A60" s="11">
        <v>58</v>
      </c>
      <c r="B60" s="12"/>
      <c r="C60" s="12" t="s">
        <v>38</v>
      </c>
      <c r="D60" s="13">
        <v>530477.27</v>
      </c>
      <c r="E60" s="13">
        <v>405195</v>
      </c>
      <c r="F60" s="12" t="s">
        <v>14</v>
      </c>
      <c r="G60" s="21">
        <f>391440.7+40143.4</f>
        <v>431584.10000000003</v>
      </c>
      <c r="H60" s="1">
        <f t="shared" si="2"/>
        <v>504088.17</v>
      </c>
    </row>
    <row r="61" spans="1:8">
      <c r="A61" s="11">
        <v>59</v>
      </c>
      <c r="B61" s="12"/>
      <c r="C61" s="12" t="s">
        <v>39</v>
      </c>
      <c r="D61" s="13">
        <v>3000000</v>
      </c>
      <c r="E61" s="13"/>
      <c r="F61" s="12" t="s">
        <v>15</v>
      </c>
      <c r="G61" s="21"/>
      <c r="H61" s="1">
        <f t="shared" si="2"/>
        <v>3000000</v>
      </c>
    </row>
    <row r="62" spans="1:8">
      <c r="A62" s="11">
        <v>60</v>
      </c>
      <c r="B62" s="12"/>
      <c r="C62" s="12" t="s">
        <v>6</v>
      </c>
      <c r="D62" s="13">
        <v>845575.27</v>
      </c>
      <c r="E62" s="13">
        <v>700000</v>
      </c>
      <c r="F62" s="12" t="s">
        <v>16</v>
      </c>
      <c r="G62" s="21">
        <v>136924.07999999999</v>
      </c>
      <c r="H62" s="1">
        <f t="shared" si="2"/>
        <v>1408651.19</v>
      </c>
    </row>
    <row r="63" spans="1:8">
      <c r="A63" s="11">
        <v>61</v>
      </c>
      <c r="B63" s="12"/>
      <c r="C63" s="12" t="s">
        <v>40</v>
      </c>
      <c r="D63" s="13">
        <v>10702.37</v>
      </c>
      <c r="E63" s="13"/>
      <c r="F63" s="12" t="s">
        <v>16</v>
      </c>
      <c r="G63" s="21"/>
      <c r="H63" s="1">
        <f t="shared" si="2"/>
        <v>10702.37</v>
      </c>
    </row>
    <row r="64" spans="1:8">
      <c r="A64" s="11">
        <v>62</v>
      </c>
      <c r="B64" s="12"/>
      <c r="C64" s="12" t="s">
        <v>41</v>
      </c>
      <c r="D64" s="13">
        <v>4830.55</v>
      </c>
      <c r="E64" s="13"/>
      <c r="F64" s="12" t="s">
        <v>16</v>
      </c>
      <c r="G64" s="21"/>
      <c r="H64" s="1">
        <f t="shared" si="2"/>
        <v>4830.55</v>
      </c>
    </row>
    <row r="65" spans="1:8">
      <c r="A65" s="11">
        <v>63</v>
      </c>
      <c r="B65" s="12"/>
      <c r="C65" s="12" t="s">
        <v>42</v>
      </c>
      <c r="D65" s="13">
        <v>409</v>
      </c>
      <c r="E65" s="13"/>
      <c r="F65" s="12" t="s">
        <v>16</v>
      </c>
      <c r="G65" s="21"/>
      <c r="H65" s="1">
        <f t="shared" si="2"/>
        <v>409</v>
      </c>
    </row>
    <row r="66" spans="1:8">
      <c r="A66" s="11">
        <v>64</v>
      </c>
      <c r="B66" s="12"/>
      <c r="C66" s="12" t="s">
        <v>22</v>
      </c>
      <c r="D66" s="13">
        <v>258847.94</v>
      </c>
      <c r="E66" s="13">
        <f>95079.36+4861</f>
        <v>99940.36</v>
      </c>
      <c r="F66" s="12" t="s">
        <v>16</v>
      </c>
      <c r="G66" s="21"/>
      <c r="H66" s="1">
        <f t="shared" si="2"/>
        <v>358788.3</v>
      </c>
    </row>
    <row r="67" spans="1:8">
      <c r="A67" s="11">
        <v>65</v>
      </c>
      <c r="B67" s="12"/>
      <c r="C67" s="12" t="s">
        <v>43</v>
      </c>
      <c r="D67" s="13">
        <v>600</v>
      </c>
      <c r="E67" s="13"/>
      <c r="F67" s="12" t="s">
        <v>16</v>
      </c>
      <c r="G67" s="21"/>
      <c r="H67" s="1">
        <f t="shared" si="2"/>
        <v>600</v>
      </c>
    </row>
    <row r="68" spans="1:8">
      <c r="A68" s="11">
        <v>66</v>
      </c>
      <c r="B68" s="12"/>
      <c r="C68" s="12" t="s">
        <v>98</v>
      </c>
      <c r="D68" s="13">
        <v>50063.92</v>
      </c>
      <c r="E68" s="13"/>
      <c r="F68" s="12" t="s">
        <v>16</v>
      </c>
      <c r="G68" s="21"/>
      <c r="H68" s="1">
        <f t="shared" si="2"/>
        <v>50063.92</v>
      </c>
    </row>
    <row r="69" spans="1:8">
      <c r="A69" s="11">
        <v>67</v>
      </c>
      <c r="B69" s="12"/>
      <c r="C69" s="12" t="s">
        <v>44</v>
      </c>
      <c r="D69" s="13">
        <v>10000</v>
      </c>
      <c r="E69" s="13"/>
      <c r="F69" s="12" t="s">
        <v>16</v>
      </c>
      <c r="G69" s="21"/>
      <c r="H69" s="1">
        <f t="shared" si="2"/>
        <v>10000</v>
      </c>
    </row>
    <row r="70" spans="1:8">
      <c r="A70" s="11">
        <v>68</v>
      </c>
      <c r="B70" s="12"/>
      <c r="C70" s="12" t="s">
        <v>99</v>
      </c>
      <c r="D70" s="13">
        <v>25917.88</v>
      </c>
      <c r="E70" s="13"/>
      <c r="F70" s="12" t="s">
        <v>16</v>
      </c>
      <c r="G70" s="21"/>
      <c r="H70" s="1">
        <f t="shared" ref="H70:H101" si="3">D70+E70-G70</f>
        <v>25917.88</v>
      </c>
    </row>
    <row r="71" spans="1:8">
      <c r="A71" s="11">
        <v>69</v>
      </c>
      <c r="B71" s="12"/>
      <c r="C71" s="12" t="s">
        <v>45</v>
      </c>
      <c r="D71" s="13">
        <v>14804</v>
      </c>
      <c r="E71" s="13"/>
      <c r="F71" s="12" t="s">
        <v>70</v>
      </c>
      <c r="G71" s="21">
        <v>3359.7</v>
      </c>
      <c r="H71" s="1">
        <f t="shared" si="3"/>
        <v>11444.3</v>
      </c>
    </row>
    <row r="72" spans="1:8">
      <c r="A72" s="11">
        <v>70</v>
      </c>
      <c r="B72" s="12"/>
      <c r="C72" s="12" t="s">
        <v>46</v>
      </c>
      <c r="D72" s="13">
        <v>2941</v>
      </c>
      <c r="E72" s="13"/>
      <c r="F72" s="12" t="s">
        <v>71</v>
      </c>
      <c r="G72" s="21"/>
      <c r="H72" s="1">
        <f t="shared" si="3"/>
        <v>2941</v>
      </c>
    </row>
    <row r="73" spans="1:8">
      <c r="A73" s="11">
        <v>71</v>
      </c>
      <c r="B73" s="12"/>
      <c r="C73" s="12" t="s">
        <v>111</v>
      </c>
      <c r="D73" s="13"/>
      <c r="E73" s="13">
        <v>30000</v>
      </c>
      <c r="F73" s="12" t="s">
        <v>17</v>
      </c>
      <c r="G73" s="21">
        <v>18000</v>
      </c>
      <c r="H73" s="1">
        <f t="shared" si="3"/>
        <v>12000</v>
      </c>
    </row>
    <row r="74" spans="1:8">
      <c r="A74" s="11">
        <v>72</v>
      </c>
      <c r="B74" s="12"/>
      <c r="C74" s="12" t="s">
        <v>12</v>
      </c>
      <c r="D74" s="13">
        <v>42840.3</v>
      </c>
      <c r="E74" s="13">
        <v>17800</v>
      </c>
      <c r="F74" s="12" t="s">
        <v>17</v>
      </c>
      <c r="G74" s="21">
        <v>42840.3</v>
      </c>
      <c r="H74" s="1">
        <f t="shared" si="3"/>
        <v>17800</v>
      </c>
    </row>
    <row r="75" spans="1:8">
      <c r="A75" s="11">
        <v>73</v>
      </c>
      <c r="B75" s="12"/>
      <c r="C75" s="12" t="s">
        <v>35</v>
      </c>
      <c r="D75" s="13">
        <v>27547.5</v>
      </c>
      <c r="E75" s="13"/>
      <c r="F75" s="12" t="s">
        <v>17</v>
      </c>
      <c r="G75" s="21">
        <v>16000</v>
      </c>
      <c r="H75" s="1">
        <f t="shared" si="3"/>
        <v>11547.5</v>
      </c>
    </row>
    <row r="76" spans="1:8">
      <c r="A76" s="11">
        <v>74</v>
      </c>
      <c r="B76" s="12"/>
      <c r="C76" s="12" t="s">
        <v>47</v>
      </c>
      <c r="D76" s="13">
        <v>82913</v>
      </c>
      <c r="E76" s="13">
        <f>12000+2000</f>
        <v>14000</v>
      </c>
      <c r="F76" s="12" t="s">
        <v>17</v>
      </c>
      <c r="G76" s="21"/>
      <c r="H76" s="1">
        <f t="shared" si="3"/>
        <v>96913</v>
      </c>
    </row>
    <row r="77" spans="1:8">
      <c r="A77" s="11">
        <v>75</v>
      </c>
      <c r="B77" s="12"/>
      <c r="C77" s="12" t="s">
        <v>48</v>
      </c>
      <c r="D77" s="13">
        <v>53365</v>
      </c>
      <c r="E77" s="13">
        <f>8400+1400</f>
        <v>9800</v>
      </c>
      <c r="F77" s="12" t="s">
        <v>17</v>
      </c>
      <c r="G77" s="21"/>
      <c r="H77" s="1">
        <f t="shared" si="3"/>
        <v>63165</v>
      </c>
    </row>
    <row r="78" spans="1:8">
      <c r="A78" s="11">
        <v>76</v>
      </c>
      <c r="B78" s="12"/>
      <c r="C78" s="12" t="s">
        <v>22</v>
      </c>
      <c r="D78" s="13">
        <v>27280.67</v>
      </c>
      <c r="E78" s="13">
        <f>6200+700</f>
        <v>6900</v>
      </c>
      <c r="F78" s="12" t="s">
        <v>17</v>
      </c>
      <c r="G78" s="21"/>
      <c r="H78" s="1">
        <f t="shared" si="3"/>
        <v>34180.67</v>
      </c>
    </row>
    <row r="79" spans="1:8">
      <c r="A79" s="11">
        <v>77</v>
      </c>
      <c r="B79" s="12"/>
      <c r="C79" s="12" t="s">
        <v>22</v>
      </c>
      <c r="D79" s="13">
        <v>5300</v>
      </c>
      <c r="E79" s="13"/>
      <c r="F79" s="12" t="s">
        <v>72</v>
      </c>
      <c r="G79" s="21"/>
      <c r="H79" s="1">
        <f t="shared" si="3"/>
        <v>5300</v>
      </c>
    </row>
    <row r="80" spans="1:8">
      <c r="A80" s="11">
        <v>78</v>
      </c>
      <c r="B80" s="12"/>
      <c r="C80" s="12" t="s">
        <v>128</v>
      </c>
      <c r="D80" s="13"/>
      <c r="E80" s="13">
        <v>2500000</v>
      </c>
      <c r="F80" s="12" t="s">
        <v>129</v>
      </c>
      <c r="G80" s="21">
        <v>2500000</v>
      </c>
      <c r="H80" s="1">
        <f t="shared" si="3"/>
        <v>0</v>
      </c>
    </row>
    <row r="81" spans="1:8">
      <c r="A81" s="11">
        <v>79</v>
      </c>
      <c r="B81" s="12"/>
      <c r="C81" s="12" t="s">
        <v>22</v>
      </c>
      <c r="D81" s="13">
        <v>13098</v>
      </c>
      <c r="E81" s="13"/>
      <c r="F81" s="12" t="s">
        <v>73</v>
      </c>
      <c r="G81" s="21"/>
      <c r="H81" s="1">
        <f t="shared" si="3"/>
        <v>13098</v>
      </c>
    </row>
    <row r="82" spans="1:8">
      <c r="A82" s="11">
        <v>80</v>
      </c>
      <c r="B82" s="12"/>
      <c r="C82" s="12" t="s">
        <v>50</v>
      </c>
      <c r="D82" s="13">
        <v>27870.6</v>
      </c>
      <c r="E82" s="13"/>
      <c r="F82" s="12" t="s">
        <v>74</v>
      </c>
      <c r="G82" s="21"/>
      <c r="H82" s="1">
        <f t="shared" si="3"/>
        <v>27870.6</v>
      </c>
    </row>
    <row r="83" spans="1:8">
      <c r="A83" s="11">
        <v>81</v>
      </c>
      <c r="B83" s="12"/>
      <c r="C83" s="12" t="s">
        <v>8</v>
      </c>
      <c r="D83" s="13">
        <v>925.4</v>
      </c>
      <c r="E83" s="13"/>
      <c r="F83" s="12" t="s">
        <v>79</v>
      </c>
      <c r="G83" s="21"/>
      <c r="H83" s="1">
        <f t="shared" si="3"/>
        <v>925.4</v>
      </c>
    </row>
    <row r="84" spans="1:8">
      <c r="A84" s="11">
        <v>82</v>
      </c>
      <c r="B84" s="12"/>
      <c r="C84" s="12" t="s">
        <v>7</v>
      </c>
      <c r="D84" s="13">
        <v>5651</v>
      </c>
      <c r="E84" s="13"/>
      <c r="F84" s="12" t="s">
        <v>75</v>
      </c>
      <c r="G84" s="21"/>
      <c r="H84" s="1">
        <f t="shared" si="3"/>
        <v>5651</v>
      </c>
    </row>
    <row r="85" spans="1:8">
      <c r="A85" s="11">
        <v>83</v>
      </c>
      <c r="B85" s="12"/>
      <c r="C85" s="12" t="s">
        <v>51</v>
      </c>
      <c r="D85" s="13">
        <v>13520.32</v>
      </c>
      <c r="E85" s="13"/>
      <c r="F85" s="12" t="s">
        <v>76</v>
      </c>
      <c r="G85" s="21"/>
      <c r="H85" s="1">
        <f t="shared" si="3"/>
        <v>13520.32</v>
      </c>
    </row>
    <row r="86" spans="1:8">
      <c r="A86" s="11">
        <v>84</v>
      </c>
      <c r="B86" s="12"/>
      <c r="C86" s="12" t="s">
        <v>52</v>
      </c>
      <c r="D86" s="13">
        <v>6000</v>
      </c>
      <c r="E86" s="13"/>
      <c r="F86" s="12" t="s">
        <v>76</v>
      </c>
      <c r="G86" s="21"/>
      <c r="H86" s="1">
        <f t="shared" si="3"/>
        <v>6000</v>
      </c>
    </row>
    <row r="87" spans="1:8">
      <c r="A87" s="11">
        <v>85</v>
      </c>
      <c r="B87" s="12"/>
      <c r="C87" s="12" t="s">
        <v>53</v>
      </c>
      <c r="D87" s="13">
        <v>-99268.62</v>
      </c>
      <c r="E87" s="13">
        <v>99517.71</v>
      </c>
      <c r="F87" s="12" t="s">
        <v>80</v>
      </c>
      <c r="G87" s="21">
        <v>249.09</v>
      </c>
      <c r="H87" s="1">
        <f t="shared" si="3"/>
        <v>1.1056044968427159E-11</v>
      </c>
    </row>
    <row r="88" spans="1:8">
      <c r="A88" s="11">
        <v>86</v>
      </c>
      <c r="B88" s="12"/>
      <c r="C88" s="12" t="s">
        <v>49</v>
      </c>
      <c r="D88" s="13">
        <v>92374.68</v>
      </c>
      <c r="E88" s="13"/>
      <c r="F88" s="12" t="s">
        <v>77</v>
      </c>
      <c r="G88" s="21"/>
      <c r="H88" s="1">
        <f t="shared" si="3"/>
        <v>92374.68</v>
      </c>
    </row>
    <row r="89" spans="1:8">
      <c r="A89" s="11">
        <v>87</v>
      </c>
      <c r="B89" s="12"/>
      <c r="C89" s="12" t="s">
        <v>97</v>
      </c>
      <c r="D89" s="13">
        <v>123200</v>
      </c>
      <c r="E89" s="13"/>
      <c r="F89" s="12" t="s">
        <v>96</v>
      </c>
      <c r="G89" s="21">
        <v>123200</v>
      </c>
      <c r="H89" s="1">
        <f t="shared" si="3"/>
        <v>0</v>
      </c>
    </row>
    <row r="90" spans="1:8">
      <c r="A90" s="11">
        <v>88</v>
      </c>
      <c r="B90" s="12"/>
      <c r="C90" s="12" t="s">
        <v>104</v>
      </c>
      <c r="D90" s="13"/>
      <c r="E90" s="13">
        <v>181310</v>
      </c>
      <c r="F90" s="12" t="s">
        <v>105</v>
      </c>
      <c r="G90" s="21">
        <v>172626.02</v>
      </c>
      <c r="H90" s="1">
        <f t="shared" si="3"/>
        <v>8683.9800000000105</v>
      </c>
    </row>
    <row r="91" spans="1:8">
      <c r="A91" s="11">
        <v>89</v>
      </c>
      <c r="B91" s="12"/>
      <c r="C91" s="12" t="s">
        <v>131</v>
      </c>
      <c r="D91" s="13"/>
      <c r="E91" s="13">
        <v>800000</v>
      </c>
      <c r="F91" s="12" t="s">
        <v>130</v>
      </c>
      <c r="G91" s="21">
        <v>800000</v>
      </c>
      <c r="H91" s="1">
        <f t="shared" si="3"/>
        <v>0</v>
      </c>
    </row>
    <row r="92" spans="1:8">
      <c r="A92" s="11">
        <v>90</v>
      </c>
      <c r="B92" s="12"/>
      <c r="C92" s="12" t="s">
        <v>127</v>
      </c>
      <c r="D92" s="13"/>
      <c r="E92" s="13">
        <v>640000</v>
      </c>
      <c r="F92" s="12" t="s">
        <v>134</v>
      </c>
      <c r="G92" s="21"/>
      <c r="H92" s="1">
        <v>640000</v>
      </c>
    </row>
    <row r="93" spans="1:8">
      <c r="A93" s="11">
        <v>91</v>
      </c>
      <c r="B93" s="12"/>
      <c r="C93" s="12" t="s">
        <v>127</v>
      </c>
      <c r="D93" s="13"/>
      <c r="E93" s="13">
        <v>320000</v>
      </c>
      <c r="F93" s="12" t="s">
        <v>135</v>
      </c>
      <c r="G93" s="21"/>
      <c r="H93" s="1">
        <v>320000</v>
      </c>
    </row>
    <row r="94" spans="1:8">
      <c r="A94" s="11">
        <v>92</v>
      </c>
      <c r="B94" s="12"/>
      <c r="C94" s="12" t="s">
        <v>127</v>
      </c>
      <c r="D94" s="13"/>
      <c r="E94" s="13">
        <v>400000</v>
      </c>
      <c r="F94" s="12" t="s">
        <v>136</v>
      </c>
      <c r="G94" s="21"/>
      <c r="H94" s="1">
        <v>400000</v>
      </c>
    </row>
    <row r="95" spans="1:8" s="14" customFormat="1">
      <c r="A95" s="15"/>
      <c r="B95" s="16" t="s">
        <v>81</v>
      </c>
      <c r="C95" s="16"/>
      <c r="D95" s="17">
        <f>SUM(D3:D91)</f>
        <v>12218963.630000003</v>
      </c>
      <c r="E95" s="17">
        <f>SUM(E3:E94)</f>
        <v>13098184.780000001</v>
      </c>
      <c r="F95" s="17"/>
      <c r="G95" s="22">
        <f>SUM(G3:G94)</f>
        <v>10474971.629999999</v>
      </c>
      <c r="H95" s="17">
        <f>SUM(H3:H94)</f>
        <v>14842176.780000003</v>
      </c>
    </row>
    <row r="97" spans="2:8">
      <c r="B97" s="14" t="s">
        <v>92</v>
      </c>
    </row>
    <row r="98" spans="2:8">
      <c r="B98" s="23" t="s">
        <v>137</v>
      </c>
      <c r="C98" s="24" t="s">
        <v>138</v>
      </c>
      <c r="D98" s="24" t="s">
        <v>139</v>
      </c>
      <c r="E98" s="24" t="s">
        <v>140</v>
      </c>
      <c r="F98" s="24" t="s">
        <v>141</v>
      </c>
      <c r="G98" s="24" t="s">
        <v>142</v>
      </c>
      <c r="H98" s="24" t="s">
        <v>143</v>
      </c>
    </row>
    <row r="99" spans="2:8">
      <c r="B99" s="25">
        <v>1</v>
      </c>
      <c r="C99" s="25" t="s">
        <v>144</v>
      </c>
      <c r="D99" s="25" t="s">
        <v>145</v>
      </c>
      <c r="E99" s="25" t="s">
        <v>146</v>
      </c>
      <c r="F99" s="25">
        <v>20</v>
      </c>
      <c r="G99" s="26"/>
      <c r="H99" s="27"/>
    </row>
    <row r="100" spans="2:8">
      <c r="B100" s="28"/>
      <c r="C100" s="24" t="s">
        <v>147</v>
      </c>
      <c r="D100" s="23"/>
      <c r="E100" s="23"/>
      <c r="F100" s="23"/>
      <c r="G100" s="29"/>
      <c r="H100" s="29"/>
    </row>
  </sheetData>
  <phoneticPr fontId="1" type="noConversion"/>
  <dataValidations count="1">
    <dataValidation type="list" allowBlank="1" showInputMessage="1" showErrorMessage="1" sqref="D63">
      <formula1>"限定性,非限定性,其它"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5"/>
  <sheetViews>
    <sheetView tabSelected="1" workbookViewId="0">
      <selection activeCell="G10" sqref="G10"/>
    </sheetView>
  </sheetViews>
  <sheetFormatPr defaultRowHeight="13.5"/>
  <cols>
    <col min="2" max="2" width="26.75" customWidth="1"/>
    <col min="3" max="3" width="19.125" customWidth="1"/>
    <col min="4" max="4" width="20.25" customWidth="1"/>
    <col min="6" max="6" width="21.5" customWidth="1"/>
  </cols>
  <sheetData>
    <row r="1" spans="1:6" ht="18.75">
      <c r="A1" s="78" t="s">
        <v>148</v>
      </c>
      <c r="B1" s="78"/>
      <c r="C1" s="78"/>
      <c r="D1" s="78"/>
      <c r="E1" s="78"/>
      <c r="F1" s="78"/>
    </row>
    <row r="2" spans="1:6" ht="14.25">
      <c r="A2" s="79" t="s">
        <v>149</v>
      </c>
      <c r="B2" s="79"/>
      <c r="C2" s="79"/>
      <c r="D2" s="79"/>
      <c r="E2" s="79"/>
      <c r="F2" s="79"/>
    </row>
    <row r="3" spans="1:6">
      <c r="A3" s="80" t="s">
        <v>398</v>
      </c>
      <c r="B3" s="80"/>
      <c r="C3" s="80"/>
      <c r="D3" s="30" t="s">
        <v>150</v>
      </c>
      <c r="E3" s="30"/>
      <c r="F3" s="31" t="s">
        <v>151</v>
      </c>
    </row>
    <row r="4" spans="1:6">
      <c r="A4" s="32" t="s">
        <v>152</v>
      </c>
      <c r="B4" s="33" t="s">
        <v>153</v>
      </c>
      <c r="C4" s="33" t="s">
        <v>154</v>
      </c>
      <c r="D4" s="33" t="s">
        <v>155</v>
      </c>
      <c r="E4" s="81" t="s">
        <v>156</v>
      </c>
      <c r="F4" s="82"/>
    </row>
    <row r="5" spans="1:6">
      <c r="A5" s="25">
        <v>1</v>
      </c>
      <c r="B5" s="34" t="s">
        <v>157</v>
      </c>
      <c r="C5" s="35">
        <v>500</v>
      </c>
      <c r="D5" s="35"/>
      <c r="E5" s="76"/>
      <c r="F5" s="77"/>
    </row>
    <row r="6" spans="1:6">
      <c r="A6" s="25">
        <v>2</v>
      </c>
      <c r="B6" s="34" t="s">
        <v>158</v>
      </c>
      <c r="C6" s="35">
        <v>500</v>
      </c>
      <c r="D6" s="35"/>
      <c r="E6" s="76"/>
      <c r="F6" s="77"/>
    </row>
    <row r="7" spans="1:6">
      <c r="A7" s="25">
        <v>3</v>
      </c>
      <c r="B7" s="34" t="s">
        <v>159</v>
      </c>
      <c r="C7" s="35">
        <v>500</v>
      </c>
      <c r="D7" s="35"/>
      <c r="E7" s="76"/>
      <c r="F7" s="77"/>
    </row>
    <row r="8" spans="1:6">
      <c r="A8" s="25">
        <v>4</v>
      </c>
      <c r="B8" s="34" t="s">
        <v>160</v>
      </c>
      <c r="C8" s="35">
        <v>10.65</v>
      </c>
      <c r="D8" s="35"/>
      <c r="E8" s="36"/>
      <c r="F8" s="37"/>
    </row>
    <row r="9" spans="1:6">
      <c r="A9" s="25">
        <v>5</v>
      </c>
      <c r="B9" s="34" t="s">
        <v>161</v>
      </c>
      <c r="C9" s="35">
        <v>100</v>
      </c>
      <c r="D9" s="35"/>
      <c r="E9" s="76"/>
      <c r="F9" s="77"/>
    </row>
    <row r="10" spans="1:6">
      <c r="A10" s="25">
        <v>6</v>
      </c>
      <c r="B10" s="34" t="s">
        <v>162</v>
      </c>
      <c r="C10" s="38">
        <v>400</v>
      </c>
      <c r="D10" s="35"/>
      <c r="E10" s="76"/>
      <c r="F10" s="77"/>
    </row>
    <row r="11" spans="1:6">
      <c r="A11" s="25">
        <v>7</v>
      </c>
      <c r="B11" s="34" t="s">
        <v>163</v>
      </c>
      <c r="C11" s="38">
        <v>50000</v>
      </c>
      <c r="D11" s="35"/>
      <c r="E11" s="36"/>
      <c r="F11" s="37"/>
    </row>
    <row r="12" spans="1:6">
      <c r="A12" s="25">
        <v>8</v>
      </c>
      <c r="B12" s="34" t="s">
        <v>164</v>
      </c>
      <c r="C12" s="38">
        <v>50000</v>
      </c>
      <c r="D12" s="35"/>
      <c r="E12" s="36"/>
      <c r="F12" s="37"/>
    </row>
    <row r="13" spans="1:6">
      <c r="A13" s="25">
        <v>9</v>
      </c>
      <c r="B13" s="34" t="s">
        <v>165</v>
      </c>
      <c r="C13" s="38">
        <v>1000</v>
      </c>
      <c r="D13" s="35"/>
      <c r="E13" s="36"/>
      <c r="F13" s="37"/>
    </row>
    <row r="14" spans="1:6">
      <c r="A14" s="25">
        <v>10</v>
      </c>
      <c r="B14" s="34" t="s">
        <v>166</v>
      </c>
      <c r="C14" s="38">
        <v>300</v>
      </c>
      <c r="D14" s="35"/>
      <c r="E14" s="36"/>
      <c r="F14" s="37"/>
    </row>
    <row r="15" spans="1:6">
      <c r="A15" s="25">
        <v>11</v>
      </c>
      <c r="B15" s="34" t="s">
        <v>167</v>
      </c>
      <c r="C15" s="38">
        <v>400</v>
      </c>
      <c r="D15" s="35"/>
      <c r="E15" s="36"/>
      <c r="F15" s="37"/>
    </row>
    <row r="16" spans="1:6">
      <c r="A16" s="25">
        <v>12</v>
      </c>
      <c r="B16" s="34" t="s">
        <v>168</v>
      </c>
      <c r="C16" s="38">
        <v>400</v>
      </c>
      <c r="D16" s="35"/>
      <c r="E16" s="36"/>
      <c r="F16" s="37"/>
    </row>
    <row r="17" spans="1:6">
      <c r="A17" s="25">
        <v>13</v>
      </c>
      <c r="B17" s="34" t="s">
        <v>169</v>
      </c>
      <c r="C17" s="38">
        <v>400</v>
      </c>
      <c r="D17" s="35"/>
      <c r="E17" s="36"/>
      <c r="F17" s="37"/>
    </row>
    <row r="18" spans="1:6">
      <c r="A18" s="25">
        <v>14</v>
      </c>
      <c r="B18" s="34" t="s">
        <v>170</v>
      </c>
      <c r="C18" s="38">
        <v>10000</v>
      </c>
      <c r="D18" s="35"/>
      <c r="E18" s="36"/>
      <c r="F18" s="37"/>
    </row>
    <row r="19" spans="1:6">
      <c r="A19" s="25">
        <v>15</v>
      </c>
      <c r="B19" s="34" t="s">
        <v>171</v>
      </c>
      <c r="C19" s="38"/>
      <c r="D19" s="35">
        <v>20000</v>
      </c>
      <c r="E19" s="36"/>
      <c r="F19" s="37"/>
    </row>
    <row r="20" spans="1:6">
      <c r="A20" s="25">
        <v>16</v>
      </c>
      <c r="B20" s="34" t="s">
        <v>172</v>
      </c>
      <c r="C20" s="38"/>
      <c r="D20" s="35">
        <v>1300</v>
      </c>
      <c r="E20" s="36"/>
      <c r="F20" s="37"/>
    </row>
    <row r="21" spans="1:6">
      <c r="A21" s="25">
        <v>17</v>
      </c>
      <c r="B21" s="34" t="s">
        <v>173</v>
      </c>
      <c r="C21" s="38"/>
      <c r="D21" s="35">
        <v>1300</v>
      </c>
      <c r="E21" s="36"/>
      <c r="F21" s="37"/>
    </row>
    <row r="22" spans="1:6">
      <c r="A22" s="25"/>
      <c r="B22" s="33" t="s">
        <v>174</v>
      </c>
      <c r="C22" s="39">
        <f>SUM(C5:C19)</f>
        <v>114510.65</v>
      </c>
      <c r="D22" s="40">
        <f>SUM(D5:D21)</f>
        <v>22600</v>
      </c>
      <c r="E22" s="73" t="s">
        <v>175</v>
      </c>
      <c r="F22" s="74"/>
    </row>
    <row r="23" spans="1:6">
      <c r="A23" s="25">
        <v>18</v>
      </c>
      <c r="B23" s="34" t="s">
        <v>176</v>
      </c>
      <c r="C23" s="38">
        <v>22500</v>
      </c>
      <c r="D23" s="35"/>
      <c r="E23" s="73"/>
      <c r="F23" s="74"/>
    </row>
    <row r="24" spans="1:6">
      <c r="A24" s="25"/>
      <c r="B24" s="33" t="s">
        <v>174</v>
      </c>
      <c r="C24" s="39">
        <f>C23</f>
        <v>22500</v>
      </c>
      <c r="D24" s="40">
        <f>D23</f>
        <v>0</v>
      </c>
      <c r="E24" s="73" t="s">
        <v>177</v>
      </c>
      <c r="F24" s="74"/>
    </row>
    <row r="25" spans="1:6">
      <c r="A25" s="25">
        <v>19</v>
      </c>
      <c r="B25" s="34" t="s">
        <v>171</v>
      </c>
      <c r="C25" s="38">
        <v>100243</v>
      </c>
      <c r="D25" s="35"/>
      <c r="E25" s="36"/>
      <c r="F25" s="37"/>
    </row>
    <row r="26" spans="1:6">
      <c r="A26" s="25"/>
      <c r="B26" s="33" t="s">
        <v>174</v>
      </c>
      <c r="C26" s="39">
        <f>SUM(C25)</f>
        <v>100243</v>
      </c>
      <c r="D26" s="40">
        <f>D25</f>
        <v>0</v>
      </c>
      <c r="E26" s="41" t="s">
        <v>178</v>
      </c>
      <c r="F26" s="42"/>
    </row>
    <row r="27" spans="1:6">
      <c r="A27" s="25">
        <v>20</v>
      </c>
      <c r="B27" s="34" t="s">
        <v>179</v>
      </c>
      <c r="C27" s="35">
        <v>1000</v>
      </c>
      <c r="D27" s="35"/>
      <c r="E27" s="73"/>
      <c r="F27" s="74"/>
    </row>
    <row r="28" spans="1:6">
      <c r="A28" s="25">
        <v>21</v>
      </c>
      <c r="B28" s="34" t="s">
        <v>180</v>
      </c>
      <c r="C28" s="35">
        <v>3000</v>
      </c>
      <c r="D28" s="35"/>
      <c r="E28" s="73"/>
      <c r="F28" s="74"/>
    </row>
    <row r="29" spans="1:6">
      <c r="A29" s="25"/>
      <c r="B29" s="33" t="s">
        <v>174</v>
      </c>
      <c r="C29" s="39">
        <f>SUM(C27:C28)</f>
        <v>4000</v>
      </c>
      <c r="D29" s="40">
        <f>SUM(D27:D28)</f>
        <v>0</v>
      </c>
      <c r="E29" s="73" t="s">
        <v>181</v>
      </c>
      <c r="F29" s="74"/>
    </row>
    <row r="30" spans="1:6">
      <c r="A30" s="25">
        <v>22</v>
      </c>
      <c r="B30" s="34" t="s">
        <v>182</v>
      </c>
      <c r="C30" s="38">
        <v>1230</v>
      </c>
      <c r="D30" s="35"/>
      <c r="E30" s="41"/>
      <c r="F30" s="42"/>
    </row>
    <row r="31" spans="1:6">
      <c r="A31" s="25">
        <v>23</v>
      </c>
      <c r="B31" s="34" t="s">
        <v>183</v>
      </c>
      <c r="C31" s="38">
        <v>1000</v>
      </c>
      <c r="D31" s="35"/>
      <c r="E31" s="41"/>
      <c r="F31" s="42"/>
    </row>
    <row r="32" spans="1:6">
      <c r="A32" s="25">
        <v>24</v>
      </c>
      <c r="B32" s="34" t="s">
        <v>184</v>
      </c>
      <c r="C32" s="38">
        <v>1200</v>
      </c>
      <c r="D32" s="35"/>
      <c r="E32" s="41"/>
      <c r="F32" s="42"/>
    </row>
    <row r="33" spans="1:6">
      <c r="A33" s="25">
        <v>25</v>
      </c>
      <c r="B33" s="34" t="s">
        <v>185</v>
      </c>
      <c r="C33" s="38">
        <v>600</v>
      </c>
      <c r="D33" s="35"/>
      <c r="E33" s="41"/>
      <c r="F33" s="42"/>
    </row>
    <row r="34" spans="1:6">
      <c r="A34" s="25">
        <v>26</v>
      </c>
      <c r="B34" s="34" t="s">
        <v>186</v>
      </c>
      <c r="C34" s="38">
        <v>1200</v>
      </c>
      <c r="D34" s="35"/>
      <c r="E34" s="41"/>
      <c r="F34" s="42"/>
    </row>
    <row r="35" spans="1:6">
      <c r="A35" s="25">
        <v>27</v>
      </c>
      <c r="B35" s="34" t="s">
        <v>187</v>
      </c>
      <c r="C35" s="38">
        <v>1200</v>
      </c>
      <c r="D35" s="35"/>
      <c r="E35" s="41"/>
      <c r="F35" s="42"/>
    </row>
    <row r="36" spans="1:6">
      <c r="A36" s="25">
        <v>28</v>
      </c>
      <c r="B36" s="34" t="s">
        <v>188</v>
      </c>
      <c r="C36" s="38">
        <v>1000</v>
      </c>
      <c r="D36" s="35"/>
      <c r="E36" s="41"/>
      <c r="F36" s="42"/>
    </row>
    <row r="37" spans="1:6">
      <c r="A37" s="25">
        <v>29</v>
      </c>
      <c r="B37" s="34" t="s">
        <v>189</v>
      </c>
      <c r="C37" s="38">
        <v>4000</v>
      </c>
      <c r="D37" s="35"/>
      <c r="E37" s="41"/>
      <c r="F37" s="42"/>
    </row>
    <row r="38" spans="1:6">
      <c r="A38" s="25">
        <v>30</v>
      </c>
      <c r="B38" s="34" t="s">
        <v>190</v>
      </c>
      <c r="C38" s="38">
        <v>1200</v>
      </c>
      <c r="D38" s="35"/>
      <c r="E38" s="41"/>
      <c r="F38" s="42"/>
    </row>
    <row r="39" spans="1:6">
      <c r="A39" s="25">
        <v>31</v>
      </c>
      <c r="B39" s="34" t="s">
        <v>191</v>
      </c>
      <c r="C39" s="38">
        <v>1200</v>
      </c>
      <c r="D39" s="35"/>
      <c r="E39" s="41"/>
      <c r="F39" s="42"/>
    </row>
    <row r="40" spans="1:6">
      <c r="A40" s="25">
        <v>32</v>
      </c>
      <c r="B40" s="34" t="s">
        <v>192</v>
      </c>
      <c r="C40" s="38">
        <v>525</v>
      </c>
      <c r="D40" s="35"/>
      <c r="E40" s="41"/>
      <c r="F40" s="42"/>
    </row>
    <row r="41" spans="1:6">
      <c r="A41" s="25">
        <v>33</v>
      </c>
      <c r="B41" s="34" t="s">
        <v>193</v>
      </c>
      <c r="C41" s="38">
        <v>1000</v>
      </c>
      <c r="D41" s="35"/>
      <c r="E41" s="41"/>
      <c r="F41" s="42"/>
    </row>
    <row r="42" spans="1:6">
      <c r="A42" s="25">
        <v>34</v>
      </c>
      <c r="B42" s="34" t="s">
        <v>191</v>
      </c>
      <c r="C42" s="38">
        <v>1000</v>
      </c>
      <c r="D42" s="35"/>
      <c r="E42" s="41"/>
      <c r="F42" s="42"/>
    </row>
    <row r="43" spans="1:6">
      <c r="A43" s="25">
        <v>35</v>
      </c>
      <c r="B43" s="34" t="s">
        <v>194</v>
      </c>
      <c r="C43" s="38">
        <v>1000</v>
      </c>
      <c r="D43" s="35"/>
      <c r="E43" s="41"/>
      <c r="F43" s="42"/>
    </row>
    <row r="44" spans="1:6">
      <c r="A44" s="25">
        <v>36</v>
      </c>
      <c r="B44" s="34" t="s">
        <v>195</v>
      </c>
      <c r="C44" s="38">
        <v>1000</v>
      </c>
      <c r="D44" s="35"/>
      <c r="E44" s="41"/>
      <c r="F44" s="42"/>
    </row>
    <row r="45" spans="1:6">
      <c r="A45" s="25">
        <v>37</v>
      </c>
      <c r="B45" s="34" t="s">
        <v>196</v>
      </c>
      <c r="C45" s="38">
        <v>1000</v>
      </c>
      <c r="D45" s="35"/>
      <c r="E45" s="41"/>
      <c r="F45" s="42"/>
    </row>
    <row r="46" spans="1:6">
      <c r="A46" s="25">
        <v>38</v>
      </c>
      <c r="B46" s="34" t="s">
        <v>197</v>
      </c>
      <c r="C46" s="38">
        <v>1000</v>
      </c>
      <c r="D46" s="35"/>
      <c r="E46" s="41"/>
      <c r="F46" s="42"/>
    </row>
    <row r="47" spans="1:6">
      <c r="A47" s="25">
        <v>39</v>
      </c>
      <c r="B47" s="34" t="s">
        <v>198</v>
      </c>
      <c r="C47" s="38">
        <v>1000</v>
      </c>
      <c r="D47" s="35"/>
      <c r="E47" s="41"/>
      <c r="F47" s="42"/>
    </row>
    <row r="48" spans="1:6">
      <c r="A48" s="25">
        <v>40</v>
      </c>
      <c r="B48" s="34" t="s">
        <v>199</v>
      </c>
      <c r="C48" s="38">
        <v>1000</v>
      </c>
      <c r="D48" s="35"/>
      <c r="E48" s="41"/>
      <c r="F48" s="42"/>
    </row>
    <row r="49" spans="1:6">
      <c r="A49" s="25"/>
      <c r="B49" s="33" t="s">
        <v>174</v>
      </c>
      <c r="C49" s="40">
        <f>SUM(C30:C48)</f>
        <v>22355</v>
      </c>
      <c r="D49" s="40">
        <f>SUM(D30:D48)</f>
        <v>0</v>
      </c>
      <c r="E49" s="73" t="s">
        <v>200</v>
      </c>
      <c r="F49" s="74"/>
    </row>
    <row r="50" spans="1:6">
      <c r="A50" s="25">
        <v>41</v>
      </c>
      <c r="B50" s="34" t="s">
        <v>201</v>
      </c>
      <c r="C50" s="35">
        <v>200</v>
      </c>
      <c r="D50" s="35"/>
      <c r="E50" s="75"/>
      <c r="F50" s="75"/>
    </row>
    <row r="51" spans="1:6">
      <c r="A51" s="25">
        <v>42</v>
      </c>
      <c r="B51" s="34" t="s">
        <v>202</v>
      </c>
      <c r="C51" s="38">
        <v>2000</v>
      </c>
      <c r="D51" s="35"/>
      <c r="E51" s="75"/>
      <c r="F51" s="75"/>
    </row>
    <row r="52" spans="1:6">
      <c r="A52" s="25">
        <v>43</v>
      </c>
      <c r="B52" s="34" t="s">
        <v>203</v>
      </c>
      <c r="C52" s="38">
        <v>70</v>
      </c>
      <c r="D52" s="35"/>
      <c r="E52" s="43"/>
      <c r="F52" s="43"/>
    </row>
    <row r="53" spans="1:6">
      <c r="A53" s="25">
        <v>44</v>
      </c>
      <c r="B53" s="33" t="s">
        <v>174</v>
      </c>
      <c r="C53" s="39">
        <f>SUM(C50:C52)</f>
        <v>2270</v>
      </c>
      <c r="D53" s="40">
        <f>SUM(D50:D52)</f>
        <v>0</v>
      </c>
      <c r="E53" s="72" t="s">
        <v>204</v>
      </c>
      <c r="F53" s="72"/>
    </row>
    <row r="54" spans="1:6">
      <c r="A54" s="25">
        <v>45</v>
      </c>
      <c r="B54" s="34" t="s">
        <v>205</v>
      </c>
      <c r="C54" s="38">
        <v>16500</v>
      </c>
      <c r="D54" s="35"/>
      <c r="E54" s="70"/>
      <c r="F54" s="71"/>
    </row>
    <row r="55" spans="1:6">
      <c r="A55" s="25">
        <v>46</v>
      </c>
      <c r="B55" s="34" t="s">
        <v>206</v>
      </c>
      <c r="C55" s="38">
        <v>900</v>
      </c>
      <c r="D55" s="35"/>
      <c r="E55" s="70"/>
      <c r="F55" s="71"/>
    </row>
    <row r="56" spans="1:6">
      <c r="A56" s="25">
        <v>47</v>
      </c>
      <c r="B56" s="34" t="s">
        <v>207</v>
      </c>
      <c r="C56" s="38">
        <v>1300</v>
      </c>
      <c r="D56" s="35"/>
      <c r="E56" s="70"/>
      <c r="F56" s="71"/>
    </row>
    <row r="57" spans="1:6">
      <c r="A57" s="25">
        <v>48</v>
      </c>
      <c r="B57" s="34" t="s">
        <v>208</v>
      </c>
      <c r="C57" s="38">
        <v>1000</v>
      </c>
      <c r="D57" s="35"/>
      <c r="E57" s="70"/>
      <c r="F57" s="71"/>
    </row>
    <row r="58" spans="1:6">
      <c r="A58" s="25">
        <v>49</v>
      </c>
      <c r="B58" s="34" t="s">
        <v>209</v>
      </c>
      <c r="C58" s="38">
        <v>700</v>
      </c>
      <c r="D58" s="35"/>
      <c r="E58" s="70"/>
      <c r="F58" s="71"/>
    </row>
    <row r="59" spans="1:6">
      <c r="A59" s="25">
        <v>50</v>
      </c>
      <c r="B59" s="34" t="s">
        <v>210</v>
      </c>
      <c r="C59" s="38">
        <v>6000</v>
      </c>
      <c r="D59" s="35"/>
      <c r="E59" s="70"/>
      <c r="F59" s="71"/>
    </row>
    <row r="60" spans="1:6">
      <c r="A60" s="25">
        <v>51</v>
      </c>
      <c r="B60" s="34" t="s">
        <v>211</v>
      </c>
      <c r="C60" s="38">
        <v>1800</v>
      </c>
      <c r="D60" s="35"/>
      <c r="E60" s="70"/>
      <c r="F60" s="71"/>
    </row>
    <row r="61" spans="1:6">
      <c r="A61" s="25">
        <v>52</v>
      </c>
      <c r="B61" s="34" t="s">
        <v>212</v>
      </c>
      <c r="C61" s="38">
        <f>14200</f>
        <v>14200</v>
      </c>
      <c r="D61" s="35">
        <v>1400</v>
      </c>
      <c r="E61" s="70"/>
      <c r="F61" s="71"/>
    </row>
    <row r="62" spans="1:6">
      <c r="A62" s="25">
        <v>53</v>
      </c>
      <c r="B62" s="34" t="s">
        <v>213</v>
      </c>
      <c r="C62" s="38">
        <v>3000</v>
      </c>
      <c r="D62" s="35"/>
      <c r="E62" s="70"/>
      <c r="F62" s="71"/>
    </row>
    <row r="63" spans="1:6">
      <c r="A63" s="25">
        <v>54</v>
      </c>
      <c r="B63" s="34" t="s">
        <v>214</v>
      </c>
      <c r="C63" s="38">
        <v>2000</v>
      </c>
      <c r="D63" s="35"/>
      <c r="E63" s="70"/>
      <c r="F63" s="71"/>
    </row>
    <row r="64" spans="1:6">
      <c r="A64" s="25">
        <v>55</v>
      </c>
      <c r="B64" s="34" t="s">
        <v>215</v>
      </c>
      <c r="C64" s="38">
        <v>23280</v>
      </c>
      <c r="D64" s="35"/>
      <c r="E64" s="70"/>
      <c r="F64" s="71"/>
    </row>
    <row r="65" spans="1:6">
      <c r="A65" s="25">
        <v>56</v>
      </c>
      <c r="B65" s="34" t="s">
        <v>216</v>
      </c>
      <c r="C65" s="35">
        <v>200</v>
      </c>
      <c r="D65" s="35"/>
      <c r="E65" s="70"/>
      <c r="F65" s="71"/>
    </row>
    <row r="66" spans="1:6">
      <c r="A66" s="25">
        <v>57</v>
      </c>
      <c r="B66" s="34" t="s">
        <v>217</v>
      </c>
      <c r="C66" s="35">
        <v>3700</v>
      </c>
      <c r="D66" s="35"/>
      <c r="E66" s="70"/>
      <c r="F66" s="71"/>
    </row>
    <row r="67" spans="1:6">
      <c r="A67" s="25">
        <v>58</v>
      </c>
      <c r="B67" s="34" t="s">
        <v>218</v>
      </c>
      <c r="C67" s="35">
        <v>300</v>
      </c>
      <c r="D67" s="35"/>
      <c r="E67" s="70"/>
      <c r="F67" s="71"/>
    </row>
    <row r="68" spans="1:6">
      <c r="A68" s="25">
        <v>59</v>
      </c>
      <c r="B68" s="34" t="s">
        <v>219</v>
      </c>
      <c r="C68" s="38">
        <v>1950</v>
      </c>
      <c r="D68" s="35"/>
      <c r="E68" s="70"/>
      <c r="F68" s="71"/>
    </row>
    <row r="69" spans="1:6">
      <c r="A69" s="25">
        <v>60</v>
      </c>
      <c r="B69" s="34" t="s">
        <v>220</v>
      </c>
      <c r="C69" s="38">
        <v>7000</v>
      </c>
      <c r="D69" s="35">
        <v>3000</v>
      </c>
      <c r="E69" s="70"/>
      <c r="F69" s="71"/>
    </row>
    <row r="70" spans="1:6">
      <c r="A70" s="25">
        <v>61</v>
      </c>
      <c r="B70" s="34" t="s">
        <v>221</v>
      </c>
      <c r="C70" s="38">
        <v>2200</v>
      </c>
      <c r="D70" s="35"/>
      <c r="E70" s="70"/>
      <c r="F70" s="71"/>
    </row>
    <row r="71" spans="1:6">
      <c r="A71" s="25">
        <v>62</v>
      </c>
      <c r="B71" s="34" t="s">
        <v>222</v>
      </c>
      <c r="C71" s="38">
        <v>1390</v>
      </c>
      <c r="D71" s="35"/>
      <c r="E71" s="70"/>
      <c r="F71" s="71"/>
    </row>
    <row r="72" spans="1:6">
      <c r="A72" s="25">
        <v>63</v>
      </c>
      <c r="B72" s="34" t="s">
        <v>223</v>
      </c>
      <c r="C72" s="38">
        <v>9900</v>
      </c>
      <c r="D72" s="35"/>
      <c r="E72" s="70"/>
      <c r="F72" s="71"/>
    </row>
    <row r="73" spans="1:6">
      <c r="A73" s="25">
        <v>64</v>
      </c>
      <c r="B73" s="34" t="s">
        <v>224</v>
      </c>
      <c r="C73" s="38">
        <v>300</v>
      </c>
      <c r="D73" s="35"/>
      <c r="E73" s="70"/>
      <c r="F73" s="71"/>
    </row>
    <row r="74" spans="1:6">
      <c r="A74" s="25">
        <v>65</v>
      </c>
      <c r="B74" s="34" t="s">
        <v>225</v>
      </c>
      <c r="C74" s="38">
        <v>300</v>
      </c>
      <c r="D74" s="35"/>
      <c r="E74" s="70"/>
      <c r="F74" s="71"/>
    </row>
    <row r="75" spans="1:6">
      <c r="A75" s="25">
        <v>66</v>
      </c>
      <c r="B75" s="34" t="s">
        <v>226</v>
      </c>
      <c r="C75" s="38">
        <v>4470</v>
      </c>
      <c r="D75" s="35"/>
      <c r="E75" s="70"/>
      <c r="F75" s="71"/>
    </row>
    <row r="76" spans="1:6">
      <c r="A76" s="25">
        <v>67</v>
      </c>
      <c r="B76" s="34" t="s">
        <v>227</v>
      </c>
      <c r="C76" s="38">
        <v>2500</v>
      </c>
      <c r="D76" s="35"/>
      <c r="E76" s="68"/>
      <c r="F76" s="69"/>
    </row>
    <row r="77" spans="1:6">
      <c r="A77" s="25">
        <v>68</v>
      </c>
      <c r="B77" s="34" t="s">
        <v>228</v>
      </c>
      <c r="C77" s="38">
        <v>700</v>
      </c>
      <c r="D77" s="35"/>
      <c r="E77" s="68"/>
      <c r="F77" s="69"/>
    </row>
    <row r="78" spans="1:6">
      <c r="A78" s="25">
        <v>69</v>
      </c>
      <c r="B78" s="34" t="s">
        <v>229</v>
      </c>
      <c r="C78" s="38">
        <v>140</v>
      </c>
      <c r="D78" s="35"/>
      <c r="E78" s="68"/>
      <c r="F78" s="69"/>
    </row>
    <row r="79" spans="1:6">
      <c r="A79" s="25">
        <v>70</v>
      </c>
      <c r="B79" s="34" t="s">
        <v>230</v>
      </c>
      <c r="C79" s="38">
        <v>500</v>
      </c>
      <c r="D79" s="35"/>
      <c r="E79" s="68"/>
      <c r="F79" s="69"/>
    </row>
    <row r="80" spans="1:6">
      <c r="A80" s="25">
        <v>71</v>
      </c>
      <c r="B80" s="34" t="s">
        <v>231</v>
      </c>
      <c r="C80" s="38">
        <v>1500</v>
      </c>
      <c r="D80" s="35"/>
      <c r="E80" s="68"/>
      <c r="F80" s="69"/>
    </row>
    <row r="81" spans="1:6">
      <c r="A81" s="25">
        <v>72</v>
      </c>
      <c r="B81" s="34" t="s">
        <v>232</v>
      </c>
      <c r="C81" s="38">
        <v>6000</v>
      </c>
      <c r="D81" s="35"/>
      <c r="E81" s="68"/>
      <c r="F81" s="69"/>
    </row>
    <row r="82" spans="1:6">
      <c r="A82" s="25">
        <v>73</v>
      </c>
      <c r="B82" s="34" t="s">
        <v>233</v>
      </c>
      <c r="C82" s="38">
        <v>100</v>
      </c>
      <c r="D82" s="35"/>
      <c r="E82" s="68"/>
      <c r="F82" s="69"/>
    </row>
    <row r="83" spans="1:6">
      <c r="A83" s="25">
        <v>74</v>
      </c>
      <c r="B83" s="34" t="s">
        <v>234</v>
      </c>
      <c r="C83" s="38">
        <v>200</v>
      </c>
      <c r="D83" s="35"/>
      <c r="E83" s="68"/>
      <c r="F83" s="69"/>
    </row>
    <row r="84" spans="1:6">
      <c r="A84" s="25">
        <v>75</v>
      </c>
      <c r="B84" s="34" t="s">
        <v>235</v>
      </c>
      <c r="C84" s="38">
        <v>500</v>
      </c>
      <c r="D84" s="35"/>
      <c r="E84" s="68"/>
      <c r="F84" s="69"/>
    </row>
    <row r="85" spans="1:6">
      <c r="A85" s="25">
        <v>76</v>
      </c>
      <c r="B85" s="34" t="s">
        <v>236</v>
      </c>
      <c r="C85" s="38">
        <v>2000</v>
      </c>
      <c r="D85" s="35"/>
      <c r="E85" s="68"/>
      <c r="F85" s="69"/>
    </row>
    <row r="86" spans="1:6">
      <c r="A86" s="25">
        <v>77</v>
      </c>
      <c r="B86" s="34" t="s">
        <v>237</v>
      </c>
      <c r="C86" s="38">
        <v>500</v>
      </c>
      <c r="D86" s="35"/>
      <c r="E86" s="68"/>
      <c r="F86" s="69"/>
    </row>
    <row r="87" spans="1:6">
      <c r="A87" s="25">
        <v>78</v>
      </c>
      <c r="B87" s="34" t="s">
        <v>238</v>
      </c>
      <c r="C87" s="38">
        <v>12000</v>
      </c>
      <c r="D87" s="35"/>
      <c r="E87" s="68"/>
      <c r="F87" s="69"/>
    </row>
    <row r="88" spans="1:6">
      <c r="A88" s="25">
        <v>79</v>
      </c>
      <c r="B88" s="34" t="s">
        <v>239</v>
      </c>
      <c r="C88" s="38">
        <v>500</v>
      </c>
      <c r="D88" s="35"/>
      <c r="E88" s="68"/>
      <c r="F88" s="69"/>
    </row>
    <row r="89" spans="1:6">
      <c r="A89" s="25">
        <v>80</v>
      </c>
      <c r="B89" s="34" t="s">
        <v>240</v>
      </c>
      <c r="C89" s="38">
        <v>500</v>
      </c>
      <c r="D89" s="35"/>
      <c r="E89" s="68"/>
      <c r="F89" s="69"/>
    </row>
    <row r="90" spans="1:6">
      <c r="A90" s="25">
        <v>81</v>
      </c>
      <c r="B90" s="34" t="s">
        <v>241</v>
      </c>
      <c r="C90" s="38">
        <v>10000</v>
      </c>
      <c r="D90" s="35"/>
      <c r="E90" s="68"/>
      <c r="F90" s="69"/>
    </row>
    <row r="91" spans="1:6">
      <c r="A91" s="25">
        <v>82</v>
      </c>
      <c r="B91" s="34" t="s">
        <v>242</v>
      </c>
      <c r="C91" s="38">
        <v>1000</v>
      </c>
      <c r="D91" s="35"/>
      <c r="E91" s="68"/>
      <c r="F91" s="69"/>
    </row>
    <row r="92" spans="1:6">
      <c r="A92" s="25">
        <v>83</v>
      </c>
      <c r="B92" s="34" t="s">
        <v>243</v>
      </c>
      <c r="C92" s="38">
        <v>202</v>
      </c>
      <c r="D92" s="35"/>
      <c r="E92" s="68"/>
      <c r="F92" s="69"/>
    </row>
    <row r="93" spans="1:6">
      <c r="A93" s="25">
        <v>84</v>
      </c>
      <c r="B93" s="34" t="s">
        <v>244</v>
      </c>
      <c r="C93" s="38">
        <v>3311</v>
      </c>
      <c r="D93" s="35"/>
      <c r="E93" s="68"/>
      <c r="F93" s="69"/>
    </row>
    <row r="94" spans="1:6">
      <c r="A94" s="25">
        <v>85</v>
      </c>
      <c r="B94" s="34" t="s">
        <v>245</v>
      </c>
      <c r="C94" s="38">
        <v>2000</v>
      </c>
      <c r="D94" s="35"/>
      <c r="E94" s="68"/>
      <c r="F94" s="69"/>
    </row>
    <row r="95" spans="1:6">
      <c r="A95" s="25">
        <v>86</v>
      </c>
      <c r="B95" s="34" t="s">
        <v>246</v>
      </c>
      <c r="C95" s="38">
        <v>700</v>
      </c>
      <c r="D95" s="35"/>
      <c r="E95" s="68"/>
      <c r="F95" s="69"/>
    </row>
    <row r="96" spans="1:6">
      <c r="A96" s="25">
        <v>87</v>
      </c>
      <c r="B96" s="34" t="s">
        <v>247</v>
      </c>
      <c r="C96" s="38">
        <v>3000</v>
      </c>
      <c r="D96" s="35"/>
      <c r="E96" s="68"/>
      <c r="F96" s="69"/>
    </row>
    <row r="97" spans="1:6">
      <c r="A97" s="25">
        <v>88</v>
      </c>
      <c r="B97" s="34" t="s">
        <v>248</v>
      </c>
      <c r="C97" s="38">
        <v>7500</v>
      </c>
      <c r="D97" s="35"/>
      <c r="E97" s="68"/>
      <c r="F97" s="69"/>
    </row>
    <row r="98" spans="1:6">
      <c r="A98" s="25">
        <v>89</v>
      </c>
      <c r="B98" s="34" t="s">
        <v>249</v>
      </c>
      <c r="C98" s="38">
        <v>6400</v>
      </c>
      <c r="D98" s="35"/>
      <c r="E98" s="68"/>
      <c r="F98" s="69"/>
    </row>
    <row r="99" spans="1:6">
      <c r="A99" s="25">
        <v>90</v>
      </c>
      <c r="B99" s="34" t="s">
        <v>250</v>
      </c>
      <c r="C99" s="38">
        <v>300</v>
      </c>
      <c r="D99" s="35"/>
      <c r="E99" s="68"/>
      <c r="F99" s="69"/>
    </row>
    <row r="100" spans="1:6">
      <c r="A100" s="25">
        <v>91</v>
      </c>
      <c r="B100" s="34" t="s">
        <v>251</v>
      </c>
      <c r="C100" s="38">
        <v>1000</v>
      </c>
      <c r="D100" s="35"/>
      <c r="E100" s="68"/>
      <c r="F100" s="69"/>
    </row>
    <row r="101" spans="1:6">
      <c r="A101" s="25">
        <v>92</v>
      </c>
      <c r="B101" s="34" t="s">
        <v>252</v>
      </c>
      <c r="C101" s="38">
        <v>1000</v>
      </c>
      <c r="D101" s="35"/>
      <c r="E101" s="68"/>
      <c r="F101" s="69"/>
    </row>
    <row r="102" spans="1:6">
      <c r="A102" s="25">
        <v>93</v>
      </c>
      <c r="B102" s="34" t="s">
        <v>253</v>
      </c>
      <c r="C102" s="38">
        <v>6000</v>
      </c>
      <c r="D102" s="35"/>
      <c r="E102" s="68"/>
      <c r="F102" s="69"/>
    </row>
    <row r="103" spans="1:6">
      <c r="A103" s="25">
        <v>94</v>
      </c>
      <c r="B103" s="34" t="s">
        <v>180</v>
      </c>
      <c r="C103" s="38">
        <v>12475.92</v>
      </c>
      <c r="D103" s="35"/>
      <c r="E103" s="68"/>
      <c r="F103" s="69"/>
    </row>
    <row r="104" spans="1:6">
      <c r="A104" s="25">
        <v>95</v>
      </c>
      <c r="B104" s="34" t="s">
        <v>254</v>
      </c>
      <c r="C104" s="38">
        <v>8076</v>
      </c>
      <c r="D104" s="35"/>
      <c r="E104" s="68"/>
      <c r="F104" s="69"/>
    </row>
    <row r="105" spans="1:6">
      <c r="A105" s="25">
        <v>96</v>
      </c>
      <c r="B105" s="34" t="s">
        <v>255</v>
      </c>
      <c r="C105" s="38">
        <v>5000</v>
      </c>
      <c r="D105" s="35"/>
      <c r="E105" s="68"/>
      <c r="F105" s="69"/>
    </row>
    <row r="106" spans="1:6">
      <c r="A106" s="25">
        <v>97</v>
      </c>
      <c r="B106" s="34" t="s">
        <v>256</v>
      </c>
      <c r="C106" s="38">
        <v>10800</v>
      </c>
      <c r="D106" s="35"/>
      <c r="E106" s="68"/>
      <c r="F106" s="69"/>
    </row>
    <row r="107" spans="1:6">
      <c r="A107" s="25">
        <v>98</v>
      </c>
      <c r="B107" s="34" t="s">
        <v>257</v>
      </c>
      <c r="C107" s="38">
        <v>3000</v>
      </c>
      <c r="D107" s="35"/>
      <c r="E107" s="68"/>
      <c r="F107" s="69"/>
    </row>
    <row r="108" spans="1:6">
      <c r="A108" s="25">
        <v>99</v>
      </c>
      <c r="B108" s="34" t="s">
        <v>258</v>
      </c>
      <c r="C108" s="38">
        <v>3333</v>
      </c>
      <c r="D108" s="35"/>
      <c r="E108" s="68"/>
      <c r="F108" s="69"/>
    </row>
    <row r="109" spans="1:6">
      <c r="A109" s="25">
        <v>100</v>
      </c>
      <c r="B109" s="34" t="s">
        <v>259</v>
      </c>
      <c r="C109" s="38">
        <v>1000</v>
      </c>
      <c r="D109" s="35"/>
      <c r="E109" s="68"/>
      <c r="F109" s="69"/>
    </row>
    <row r="110" spans="1:6">
      <c r="A110" s="25">
        <v>101</v>
      </c>
      <c r="B110" s="34" t="s">
        <v>260</v>
      </c>
      <c r="C110" s="38">
        <v>100</v>
      </c>
      <c r="D110" s="35"/>
      <c r="E110" s="68"/>
      <c r="F110" s="69"/>
    </row>
    <row r="111" spans="1:6">
      <c r="A111" s="25">
        <v>102</v>
      </c>
      <c r="B111" s="34" t="s">
        <v>261</v>
      </c>
      <c r="C111" s="38">
        <v>1500</v>
      </c>
      <c r="D111" s="35"/>
      <c r="E111" s="68"/>
      <c r="F111" s="69"/>
    </row>
    <row r="112" spans="1:6">
      <c r="A112" s="25">
        <v>103</v>
      </c>
      <c r="B112" s="34" t="s">
        <v>262</v>
      </c>
      <c r="C112" s="38">
        <v>2000</v>
      </c>
      <c r="D112" s="35"/>
      <c r="E112" s="68"/>
      <c r="F112" s="69"/>
    </row>
    <row r="113" spans="1:6">
      <c r="A113" s="25">
        <v>104</v>
      </c>
      <c r="B113" s="34" t="s">
        <v>263</v>
      </c>
      <c r="C113" s="38">
        <v>500</v>
      </c>
      <c r="D113" s="35"/>
      <c r="E113" s="68"/>
      <c r="F113" s="69"/>
    </row>
    <row r="114" spans="1:6">
      <c r="A114" s="25">
        <v>105</v>
      </c>
      <c r="B114" s="34" t="s">
        <v>264</v>
      </c>
      <c r="C114" s="38">
        <v>500</v>
      </c>
      <c r="D114" s="35"/>
      <c r="E114" s="68"/>
      <c r="F114" s="69"/>
    </row>
    <row r="115" spans="1:6">
      <c r="A115" s="25">
        <v>106</v>
      </c>
      <c r="B115" s="34" t="s">
        <v>265</v>
      </c>
      <c r="C115" s="38">
        <v>500</v>
      </c>
      <c r="D115" s="35"/>
      <c r="E115" s="68"/>
      <c r="F115" s="69"/>
    </row>
    <row r="116" spans="1:6">
      <c r="A116" s="25">
        <v>107</v>
      </c>
      <c r="B116" s="34" t="s">
        <v>266</v>
      </c>
      <c r="C116" s="38">
        <v>500</v>
      </c>
      <c r="D116" s="35"/>
      <c r="E116" s="68"/>
      <c r="F116" s="69"/>
    </row>
    <row r="117" spans="1:6">
      <c r="A117" s="25">
        <v>108</v>
      </c>
      <c r="B117" s="34" t="s">
        <v>267</v>
      </c>
      <c r="C117" s="38">
        <v>600</v>
      </c>
      <c r="D117" s="35"/>
      <c r="E117" s="68"/>
      <c r="F117" s="69"/>
    </row>
    <row r="118" spans="1:6">
      <c r="A118" s="25">
        <v>109</v>
      </c>
      <c r="B118" s="34" t="s">
        <v>268</v>
      </c>
      <c r="C118" s="38">
        <v>2099.34</v>
      </c>
      <c r="D118" s="35"/>
      <c r="E118" s="68"/>
      <c r="F118" s="69"/>
    </row>
    <row r="119" spans="1:6">
      <c r="A119" s="25">
        <v>110</v>
      </c>
      <c r="B119" s="34" t="s">
        <v>269</v>
      </c>
      <c r="C119" s="38">
        <v>1400</v>
      </c>
      <c r="D119" s="35"/>
      <c r="E119" s="68"/>
      <c r="F119" s="69"/>
    </row>
    <row r="120" spans="1:6">
      <c r="A120" s="25">
        <v>111</v>
      </c>
      <c r="B120" s="34" t="s">
        <v>270</v>
      </c>
      <c r="C120" s="38">
        <v>200</v>
      </c>
      <c r="D120" s="35"/>
      <c r="E120" s="68"/>
      <c r="F120" s="69"/>
    </row>
    <row r="121" spans="1:6">
      <c r="A121" s="25">
        <v>112</v>
      </c>
      <c r="B121" s="34" t="s">
        <v>271</v>
      </c>
      <c r="C121" s="38">
        <v>100</v>
      </c>
      <c r="D121" s="35"/>
      <c r="E121" s="68"/>
      <c r="F121" s="69"/>
    </row>
    <row r="122" spans="1:6">
      <c r="A122" s="25">
        <v>113</v>
      </c>
      <c r="B122" s="34" t="s">
        <v>272</v>
      </c>
      <c r="C122" s="38">
        <v>500</v>
      </c>
      <c r="D122" s="35"/>
      <c r="E122" s="68"/>
      <c r="F122" s="69"/>
    </row>
    <row r="123" spans="1:6">
      <c r="A123" s="25">
        <v>114</v>
      </c>
      <c r="B123" s="34" t="s">
        <v>273</v>
      </c>
      <c r="C123" s="38">
        <v>2000</v>
      </c>
      <c r="D123" s="35"/>
      <c r="E123" s="68"/>
      <c r="F123" s="69"/>
    </row>
    <row r="124" spans="1:6">
      <c r="A124" s="25">
        <v>115</v>
      </c>
      <c r="B124" s="34" t="s">
        <v>274</v>
      </c>
      <c r="C124" s="38">
        <v>2400</v>
      </c>
      <c r="D124" s="35"/>
      <c r="E124" s="68"/>
      <c r="F124" s="69"/>
    </row>
    <row r="125" spans="1:6">
      <c r="A125" s="25">
        <v>116</v>
      </c>
      <c r="B125" s="34" t="s">
        <v>275</v>
      </c>
      <c r="C125" s="38">
        <v>4000</v>
      </c>
      <c r="D125" s="35"/>
      <c r="E125" s="68"/>
      <c r="F125" s="69"/>
    </row>
    <row r="126" spans="1:6">
      <c r="A126" s="25">
        <v>117</v>
      </c>
      <c r="B126" s="34" t="s">
        <v>276</v>
      </c>
      <c r="C126" s="38">
        <v>3000</v>
      </c>
      <c r="D126" s="35"/>
      <c r="E126" s="68"/>
      <c r="F126" s="69"/>
    </row>
    <row r="127" spans="1:6">
      <c r="A127" s="25">
        <v>118</v>
      </c>
      <c r="B127" s="34" t="s">
        <v>277</v>
      </c>
      <c r="C127" s="38">
        <v>12000</v>
      </c>
      <c r="D127" s="35"/>
      <c r="E127" s="68"/>
      <c r="F127" s="69"/>
    </row>
    <row r="128" spans="1:6">
      <c r="A128" s="25">
        <v>119</v>
      </c>
      <c r="B128" s="34" t="s">
        <v>278</v>
      </c>
      <c r="C128" s="38">
        <v>24000</v>
      </c>
      <c r="D128" s="35"/>
      <c r="E128" s="68"/>
      <c r="F128" s="69"/>
    </row>
    <row r="129" spans="1:6">
      <c r="A129" s="25">
        <v>120</v>
      </c>
      <c r="B129" s="34" t="s">
        <v>279</v>
      </c>
      <c r="C129" s="35">
        <v>600</v>
      </c>
      <c r="D129" s="35"/>
      <c r="E129" s="68"/>
      <c r="F129" s="69"/>
    </row>
    <row r="130" spans="1:6">
      <c r="A130" s="25">
        <v>121</v>
      </c>
      <c r="B130" s="34" t="s">
        <v>280</v>
      </c>
      <c r="C130" s="35">
        <v>3000</v>
      </c>
      <c r="D130" s="35"/>
      <c r="E130" s="68"/>
      <c r="F130" s="69"/>
    </row>
    <row r="131" spans="1:6">
      <c r="A131" s="25">
        <v>122</v>
      </c>
      <c r="B131" s="34" t="s">
        <v>161</v>
      </c>
      <c r="C131" s="35">
        <v>100</v>
      </c>
      <c r="D131" s="35"/>
      <c r="E131" s="68"/>
      <c r="F131" s="69"/>
    </row>
    <row r="132" spans="1:6">
      <c r="A132" s="25">
        <v>123</v>
      </c>
      <c r="B132" s="34" t="s">
        <v>281</v>
      </c>
      <c r="C132" s="38">
        <v>4000</v>
      </c>
      <c r="D132" s="35"/>
      <c r="E132" s="68"/>
      <c r="F132" s="69"/>
    </row>
    <row r="133" spans="1:6">
      <c r="A133" s="25">
        <v>124</v>
      </c>
      <c r="B133" s="34" t="s">
        <v>265</v>
      </c>
      <c r="C133" s="38">
        <v>500</v>
      </c>
      <c r="D133" s="35"/>
      <c r="E133" s="68"/>
      <c r="F133" s="69"/>
    </row>
    <row r="134" spans="1:6">
      <c r="A134" s="25">
        <v>125</v>
      </c>
      <c r="B134" s="34" t="s">
        <v>282</v>
      </c>
      <c r="C134" s="38">
        <v>50</v>
      </c>
      <c r="D134" s="35"/>
      <c r="E134" s="44"/>
      <c r="F134" s="45"/>
    </row>
    <row r="135" spans="1:6">
      <c r="A135" s="25">
        <v>126</v>
      </c>
      <c r="B135" s="34" t="s">
        <v>283</v>
      </c>
      <c r="C135" s="38">
        <v>116</v>
      </c>
      <c r="D135" s="35"/>
      <c r="E135" s="44"/>
      <c r="F135" s="45"/>
    </row>
    <row r="136" spans="1:6">
      <c r="A136" s="25">
        <v>127</v>
      </c>
      <c r="B136" s="34" t="s">
        <v>284</v>
      </c>
      <c r="C136" s="38">
        <v>500</v>
      </c>
      <c r="D136" s="35">
        <v>2500</v>
      </c>
      <c r="E136" s="44"/>
      <c r="F136" s="45"/>
    </row>
    <row r="137" spans="1:6">
      <c r="A137" s="25">
        <v>128</v>
      </c>
      <c r="B137" s="34" t="s">
        <v>285</v>
      </c>
      <c r="C137" s="38">
        <v>800</v>
      </c>
      <c r="D137" s="35"/>
      <c r="E137" s="44"/>
      <c r="F137" s="45"/>
    </row>
    <row r="138" spans="1:6">
      <c r="A138" s="25">
        <v>129</v>
      </c>
      <c r="B138" s="34" t="s">
        <v>286</v>
      </c>
      <c r="C138" s="38">
        <v>223</v>
      </c>
      <c r="D138" s="35"/>
      <c r="E138" s="44"/>
      <c r="F138" s="45"/>
    </row>
    <row r="139" spans="1:6">
      <c r="A139" s="25">
        <v>130</v>
      </c>
      <c r="B139" s="34" t="s">
        <v>287</v>
      </c>
      <c r="C139" s="38">
        <v>1275.99</v>
      </c>
      <c r="D139" s="35"/>
      <c r="E139" s="44"/>
      <c r="F139" s="45"/>
    </row>
    <row r="140" spans="1:6">
      <c r="A140" s="25">
        <v>131</v>
      </c>
      <c r="B140" s="34" t="s">
        <v>253</v>
      </c>
      <c r="C140" s="38">
        <v>6000</v>
      </c>
      <c r="D140" s="35"/>
      <c r="E140" s="44"/>
      <c r="F140" s="45"/>
    </row>
    <row r="141" spans="1:6">
      <c r="A141" s="25">
        <v>132</v>
      </c>
      <c r="B141" s="34" t="s">
        <v>288</v>
      </c>
      <c r="C141" s="38">
        <v>413.1</v>
      </c>
      <c r="D141" s="35"/>
      <c r="E141" s="44"/>
      <c r="F141" s="45"/>
    </row>
    <row r="142" spans="1:6">
      <c r="A142" s="25">
        <v>133</v>
      </c>
      <c r="B142" s="34" t="s">
        <v>289</v>
      </c>
      <c r="C142" s="38">
        <v>1500</v>
      </c>
      <c r="D142" s="35"/>
      <c r="E142" s="44"/>
      <c r="F142" s="45"/>
    </row>
    <row r="143" spans="1:6">
      <c r="A143" s="25">
        <v>134</v>
      </c>
      <c r="B143" s="34" t="s">
        <v>290</v>
      </c>
      <c r="C143" s="38">
        <v>1000</v>
      </c>
      <c r="D143" s="35"/>
      <c r="E143" s="44"/>
      <c r="F143" s="45"/>
    </row>
    <row r="144" spans="1:6">
      <c r="A144" s="25">
        <v>135</v>
      </c>
      <c r="B144" s="34" t="s">
        <v>291</v>
      </c>
      <c r="C144" s="38">
        <v>1000</v>
      </c>
      <c r="D144" s="35"/>
      <c r="E144" s="44"/>
      <c r="F144" s="45"/>
    </row>
    <row r="145" spans="1:6">
      <c r="A145" s="25">
        <v>136</v>
      </c>
      <c r="B145" s="34" t="s">
        <v>292</v>
      </c>
      <c r="C145" s="38">
        <v>100</v>
      </c>
      <c r="D145" s="35"/>
      <c r="E145" s="44"/>
      <c r="F145" s="45"/>
    </row>
    <row r="146" spans="1:6">
      <c r="A146" s="25"/>
      <c r="B146" s="46" t="s">
        <v>174</v>
      </c>
      <c r="C146" s="39">
        <f>SUM(C54:C145)</f>
        <v>295205.34999999998</v>
      </c>
      <c r="D146" s="40">
        <f>SUM(D54:D145)</f>
        <v>6900</v>
      </c>
      <c r="E146" s="68" t="s">
        <v>293</v>
      </c>
      <c r="F146" s="69"/>
    </row>
    <row r="147" spans="1:6">
      <c r="A147" s="25">
        <v>137</v>
      </c>
      <c r="B147" s="47" t="s">
        <v>294</v>
      </c>
      <c r="C147" s="35">
        <v>500</v>
      </c>
      <c r="D147" s="35"/>
      <c r="E147" s="68"/>
      <c r="F147" s="69"/>
    </row>
    <row r="148" spans="1:6">
      <c r="A148" s="25">
        <v>138</v>
      </c>
      <c r="B148" s="47" t="s">
        <v>239</v>
      </c>
      <c r="C148" s="35">
        <v>500</v>
      </c>
      <c r="D148" s="35"/>
      <c r="E148" s="68"/>
      <c r="F148" s="69"/>
    </row>
    <row r="149" spans="1:6">
      <c r="A149" s="25">
        <v>139</v>
      </c>
      <c r="B149" s="47" t="s">
        <v>295</v>
      </c>
      <c r="C149" s="35">
        <v>500</v>
      </c>
      <c r="D149" s="35"/>
      <c r="E149" s="68"/>
      <c r="F149" s="69"/>
    </row>
    <row r="150" spans="1:6">
      <c r="A150" s="25">
        <v>140</v>
      </c>
      <c r="B150" s="34" t="s">
        <v>296</v>
      </c>
      <c r="C150" s="35">
        <v>1000</v>
      </c>
      <c r="D150" s="35"/>
      <c r="E150" s="68"/>
      <c r="F150" s="69"/>
    </row>
    <row r="151" spans="1:6">
      <c r="A151" s="25">
        <v>141</v>
      </c>
      <c r="B151" s="34" t="s">
        <v>297</v>
      </c>
      <c r="C151" s="35">
        <v>3000</v>
      </c>
      <c r="D151" s="35"/>
      <c r="E151" s="68"/>
      <c r="F151" s="69"/>
    </row>
    <row r="152" spans="1:6">
      <c r="A152" s="25">
        <v>142</v>
      </c>
      <c r="B152" s="34" t="s">
        <v>298</v>
      </c>
      <c r="C152" s="35">
        <v>1200</v>
      </c>
      <c r="D152" s="35"/>
      <c r="E152" s="68"/>
      <c r="F152" s="69"/>
    </row>
    <row r="153" spans="1:6">
      <c r="A153" s="25">
        <v>143</v>
      </c>
      <c r="B153" s="34" t="s">
        <v>299</v>
      </c>
      <c r="C153" s="35">
        <v>300</v>
      </c>
      <c r="D153" s="35"/>
      <c r="E153" s="68"/>
      <c r="F153" s="69"/>
    </row>
    <row r="154" spans="1:6">
      <c r="A154" s="25"/>
      <c r="B154" s="46" t="s">
        <v>174</v>
      </c>
      <c r="C154" s="39">
        <f>SUM(C147:C153)</f>
        <v>7000</v>
      </c>
      <c r="D154" s="40">
        <f>SUM(D147:D153)</f>
        <v>0</v>
      </c>
      <c r="E154" s="68" t="s">
        <v>300</v>
      </c>
      <c r="F154" s="69"/>
    </row>
    <row r="155" spans="1:6">
      <c r="A155" s="25">
        <v>144</v>
      </c>
      <c r="B155" s="47" t="s">
        <v>301</v>
      </c>
      <c r="C155" s="38">
        <v>500</v>
      </c>
      <c r="D155" s="35"/>
      <c r="E155" s="68"/>
      <c r="F155" s="69"/>
    </row>
    <row r="156" spans="1:6">
      <c r="A156" s="25">
        <v>145</v>
      </c>
      <c r="B156" s="34" t="s">
        <v>302</v>
      </c>
      <c r="C156" s="38">
        <v>5000</v>
      </c>
      <c r="D156" s="48"/>
      <c r="E156" s="68"/>
      <c r="F156" s="69"/>
    </row>
    <row r="157" spans="1:6">
      <c r="A157" s="25"/>
      <c r="B157" s="46" t="s">
        <v>174</v>
      </c>
      <c r="C157" s="39">
        <f>SUM(C155:C156)</f>
        <v>5500</v>
      </c>
      <c r="D157" s="40">
        <f>SUM(D155:D156)</f>
        <v>0</v>
      </c>
      <c r="E157" s="68" t="s">
        <v>303</v>
      </c>
      <c r="F157" s="69"/>
    </row>
    <row r="158" spans="1:6">
      <c r="A158" s="25">
        <v>146</v>
      </c>
      <c r="B158" s="47" t="s">
        <v>268</v>
      </c>
      <c r="C158" s="35">
        <v>3000</v>
      </c>
      <c r="D158" s="35"/>
      <c r="E158" s="68"/>
      <c r="F158" s="69"/>
    </row>
    <row r="159" spans="1:6">
      <c r="A159" s="25">
        <v>147</v>
      </c>
      <c r="B159" s="47" t="s">
        <v>229</v>
      </c>
      <c r="C159" s="35">
        <v>2087.3200000000002</v>
      </c>
      <c r="D159" s="35">
        <v>500</v>
      </c>
      <c r="E159" s="68"/>
      <c r="F159" s="69"/>
    </row>
    <row r="160" spans="1:6">
      <c r="A160" s="25">
        <v>148</v>
      </c>
      <c r="B160" s="47" t="s">
        <v>304</v>
      </c>
      <c r="C160" s="35">
        <v>220</v>
      </c>
      <c r="D160" s="35"/>
      <c r="E160" s="68"/>
      <c r="F160" s="69"/>
    </row>
    <row r="161" spans="1:6">
      <c r="A161" s="25">
        <v>149</v>
      </c>
      <c r="B161" s="47" t="s">
        <v>305</v>
      </c>
      <c r="C161" s="38">
        <v>2500</v>
      </c>
      <c r="D161" s="35">
        <v>500</v>
      </c>
      <c r="E161" s="68"/>
      <c r="F161" s="69"/>
    </row>
    <row r="162" spans="1:6">
      <c r="A162" s="25">
        <v>150</v>
      </c>
      <c r="B162" s="47" t="s">
        <v>254</v>
      </c>
      <c r="C162" s="38">
        <f>76056.52</f>
        <v>76056.52</v>
      </c>
      <c r="D162" s="35">
        <v>26358</v>
      </c>
      <c r="E162" s="68"/>
      <c r="F162" s="69"/>
    </row>
    <row r="163" spans="1:6">
      <c r="A163" s="25">
        <v>151</v>
      </c>
      <c r="B163" s="47" t="s">
        <v>306</v>
      </c>
      <c r="C163" s="35">
        <v>100</v>
      </c>
      <c r="D163" s="35"/>
      <c r="E163" s="68"/>
      <c r="F163" s="69"/>
    </row>
    <row r="164" spans="1:6">
      <c r="A164" s="25">
        <v>152</v>
      </c>
      <c r="B164" s="47" t="s">
        <v>307</v>
      </c>
      <c r="C164" s="35">
        <v>10</v>
      </c>
      <c r="D164" s="35"/>
      <c r="E164" s="68"/>
      <c r="F164" s="69"/>
    </row>
    <row r="165" spans="1:6">
      <c r="A165" s="25">
        <v>153</v>
      </c>
      <c r="B165" s="47" t="s">
        <v>308</v>
      </c>
      <c r="C165" s="35">
        <v>100</v>
      </c>
      <c r="D165" s="35"/>
      <c r="E165" s="68"/>
      <c r="F165" s="69"/>
    </row>
    <row r="166" spans="1:6">
      <c r="A166" s="25">
        <v>154</v>
      </c>
      <c r="B166" s="47" t="s">
        <v>265</v>
      </c>
      <c r="C166" s="35">
        <v>1500</v>
      </c>
      <c r="D166" s="35"/>
      <c r="E166" s="68"/>
      <c r="F166" s="69"/>
    </row>
    <row r="167" spans="1:6">
      <c r="A167" s="25">
        <v>155</v>
      </c>
      <c r="B167" s="47" t="s">
        <v>309</v>
      </c>
      <c r="C167" s="35">
        <v>3000</v>
      </c>
      <c r="D167" s="35"/>
      <c r="E167" s="68"/>
      <c r="F167" s="69"/>
    </row>
    <row r="168" spans="1:6">
      <c r="A168" s="25">
        <v>156</v>
      </c>
      <c r="B168" s="47" t="s">
        <v>310</v>
      </c>
      <c r="C168" s="35">
        <v>5000</v>
      </c>
      <c r="D168" s="35"/>
      <c r="E168" s="68"/>
      <c r="F168" s="69"/>
    </row>
    <row r="169" spans="1:6">
      <c r="A169" s="25">
        <v>157</v>
      </c>
      <c r="B169" s="47" t="s">
        <v>311</v>
      </c>
      <c r="C169" s="35">
        <v>3500</v>
      </c>
      <c r="D169" s="35"/>
      <c r="E169" s="68"/>
      <c r="F169" s="69"/>
    </row>
    <row r="170" spans="1:6">
      <c r="A170" s="25">
        <v>158</v>
      </c>
      <c r="B170" s="47" t="s">
        <v>312</v>
      </c>
      <c r="C170" s="35">
        <v>300</v>
      </c>
      <c r="D170" s="35"/>
      <c r="E170" s="68"/>
      <c r="F170" s="69"/>
    </row>
    <row r="171" spans="1:6">
      <c r="A171" s="25">
        <v>159</v>
      </c>
      <c r="B171" s="47" t="s">
        <v>222</v>
      </c>
      <c r="C171" s="35">
        <v>200</v>
      </c>
      <c r="D171" s="35"/>
      <c r="E171" s="68"/>
      <c r="F171" s="69"/>
    </row>
    <row r="172" spans="1:6">
      <c r="A172" s="25">
        <v>160</v>
      </c>
      <c r="B172" s="47" t="s">
        <v>313</v>
      </c>
      <c r="C172" s="35">
        <v>200</v>
      </c>
      <c r="D172" s="35"/>
      <c r="E172" s="68"/>
      <c r="F172" s="69"/>
    </row>
    <row r="173" spans="1:6">
      <c r="A173" s="25">
        <v>161</v>
      </c>
      <c r="B173" s="47" t="s">
        <v>314</v>
      </c>
      <c r="C173" s="38">
        <v>10000</v>
      </c>
      <c r="D173" s="35"/>
      <c r="E173" s="68"/>
      <c r="F173" s="69"/>
    </row>
    <row r="174" spans="1:6">
      <c r="A174" s="25">
        <v>162</v>
      </c>
      <c r="B174" s="47" t="s">
        <v>215</v>
      </c>
      <c r="C174" s="35">
        <v>155100</v>
      </c>
      <c r="D174" s="35"/>
      <c r="E174" s="68"/>
      <c r="F174" s="69"/>
    </row>
    <row r="175" spans="1:6">
      <c r="A175" s="25">
        <v>163</v>
      </c>
      <c r="B175" s="47" t="s">
        <v>315</v>
      </c>
      <c r="C175" s="35">
        <v>250</v>
      </c>
      <c r="D175" s="35"/>
      <c r="E175" s="68"/>
      <c r="F175" s="69"/>
    </row>
    <row r="176" spans="1:6">
      <c r="A176" s="25">
        <v>164</v>
      </c>
      <c r="B176" s="47" t="s">
        <v>316</v>
      </c>
      <c r="C176" s="35">
        <v>300</v>
      </c>
      <c r="D176" s="35"/>
      <c r="E176" s="68"/>
      <c r="F176" s="69"/>
    </row>
    <row r="177" spans="1:6">
      <c r="A177" s="25">
        <v>165</v>
      </c>
      <c r="B177" s="47" t="s">
        <v>317</v>
      </c>
      <c r="C177" s="35">
        <v>100</v>
      </c>
      <c r="D177" s="35"/>
      <c r="E177" s="68"/>
      <c r="F177" s="69"/>
    </row>
    <row r="178" spans="1:6">
      <c r="A178" s="25">
        <v>166</v>
      </c>
      <c r="B178" s="47" t="s">
        <v>240</v>
      </c>
      <c r="C178" s="35">
        <v>800</v>
      </c>
      <c r="D178" s="35"/>
      <c r="E178" s="68"/>
      <c r="F178" s="69"/>
    </row>
    <row r="179" spans="1:6">
      <c r="A179" s="25">
        <v>167</v>
      </c>
      <c r="B179" s="47" t="s">
        <v>318</v>
      </c>
      <c r="C179" s="35">
        <v>1000</v>
      </c>
      <c r="D179" s="35"/>
      <c r="E179" s="68"/>
      <c r="F179" s="69"/>
    </row>
    <row r="180" spans="1:6">
      <c r="A180" s="25">
        <v>168</v>
      </c>
      <c r="B180" s="47" t="s">
        <v>171</v>
      </c>
      <c r="C180" s="35">
        <v>382.8</v>
      </c>
      <c r="D180" s="35"/>
      <c r="E180" s="68"/>
      <c r="F180" s="69"/>
    </row>
    <row r="181" spans="1:6">
      <c r="A181" s="25">
        <v>169</v>
      </c>
      <c r="B181" s="47" t="s">
        <v>319</v>
      </c>
      <c r="C181" s="35">
        <v>1000</v>
      </c>
      <c r="D181" s="35"/>
      <c r="E181" s="68"/>
      <c r="F181" s="69"/>
    </row>
    <row r="182" spans="1:6">
      <c r="A182" s="25">
        <v>170</v>
      </c>
      <c r="B182" s="47" t="s">
        <v>320</v>
      </c>
      <c r="C182" s="35">
        <v>3000</v>
      </c>
      <c r="D182" s="35"/>
      <c r="E182" s="68"/>
      <c r="F182" s="69"/>
    </row>
    <row r="183" spans="1:6">
      <c r="A183" s="25">
        <v>171</v>
      </c>
      <c r="B183" s="47" t="s">
        <v>321</v>
      </c>
      <c r="C183" s="35">
        <v>1200</v>
      </c>
      <c r="D183" s="35"/>
      <c r="E183" s="68"/>
      <c r="F183" s="69"/>
    </row>
    <row r="184" spans="1:6">
      <c r="A184" s="25">
        <v>172</v>
      </c>
      <c r="B184" s="47" t="s">
        <v>322</v>
      </c>
      <c r="C184" s="35">
        <v>25</v>
      </c>
      <c r="D184" s="35"/>
      <c r="E184" s="68"/>
      <c r="F184" s="69"/>
    </row>
    <row r="185" spans="1:6">
      <c r="A185" s="25">
        <v>173</v>
      </c>
      <c r="B185" s="47" t="s">
        <v>323</v>
      </c>
      <c r="C185" s="35">
        <v>100</v>
      </c>
      <c r="D185" s="35"/>
      <c r="E185" s="68"/>
      <c r="F185" s="69"/>
    </row>
    <row r="186" spans="1:6" ht="22.5">
      <c r="A186" s="25">
        <v>174</v>
      </c>
      <c r="B186" s="47" t="s">
        <v>324</v>
      </c>
      <c r="C186" s="35">
        <v>1000</v>
      </c>
      <c r="D186" s="35"/>
      <c r="E186" s="68"/>
      <c r="F186" s="69"/>
    </row>
    <row r="187" spans="1:6">
      <c r="A187" s="25">
        <v>175</v>
      </c>
      <c r="B187" s="47" t="s">
        <v>325</v>
      </c>
      <c r="C187" s="35">
        <v>100</v>
      </c>
      <c r="D187" s="35"/>
      <c r="E187" s="68"/>
      <c r="F187" s="69"/>
    </row>
    <row r="188" spans="1:6">
      <c r="A188" s="25">
        <v>176</v>
      </c>
      <c r="B188" s="47" t="s">
        <v>326</v>
      </c>
      <c r="C188" s="35">
        <v>50</v>
      </c>
      <c r="D188" s="35"/>
      <c r="E188" s="68"/>
      <c r="F188" s="69"/>
    </row>
    <row r="189" spans="1:6">
      <c r="A189" s="25">
        <v>177</v>
      </c>
      <c r="B189" s="47" t="s">
        <v>327</v>
      </c>
      <c r="C189" s="35">
        <v>1000</v>
      </c>
      <c r="D189" s="35"/>
      <c r="E189" s="68"/>
      <c r="F189" s="69"/>
    </row>
    <row r="190" spans="1:6">
      <c r="A190" s="25">
        <v>178</v>
      </c>
      <c r="B190" s="47" t="s">
        <v>161</v>
      </c>
      <c r="C190" s="35">
        <v>100</v>
      </c>
      <c r="D190" s="35"/>
      <c r="E190" s="68"/>
      <c r="F190" s="69"/>
    </row>
    <row r="191" spans="1:6">
      <c r="A191" s="25">
        <v>179</v>
      </c>
      <c r="B191" s="47" t="s">
        <v>328</v>
      </c>
      <c r="C191" s="35">
        <v>6000</v>
      </c>
      <c r="D191" s="35"/>
      <c r="E191" s="68"/>
      <c r="F191" s="69"/>
    </row>
    <row r="192" spans="1:6">
      <c r="A192" s="25">
        <v>180</v>
      </c>
      <c r="B192" s="47" t="s">
        <v>162</v>
      </c>
      <c r="C192" s="35">
        <v>300</v>
      </c>
      <c r="D192" s="35"/>
      <c r="E192" s="68"/>
      <c r="F192" s="69"/>
    </row>
    <row r="193" spans="1:6">
      <c r="A193" s="25">
        <v>181</v>
      </c>
      <c r="B193" s="47" t="s">
        <v>329</v>
      </c>
      <c r="C193" s="35">
        <v>670</v>
      </c>
      <c r="D193" s="35"/>
      <c r="E193" s="68"/>
      <c r="F193" s="69"/>
    </row>
    <row r="194" spans="1:6">
      <c r="A194" s="25">
        <v>182</v>
      </c>
      <c r="B194" s="47" t="s">
        <v>330</v>
      </c>
      <c r="C194" s="35">
        <v>1000</v>
      </c>
      <c r="D194" s="35"/>
      <c r="E194" s="68"/>
      <c r="F194" s="69"/>
    </row>
    <row r="195" spans="1:6">
      <c r="A195" s="25">
        <v>183</v>
      </c>
      <c r="B195" s="47" t="s">
        <v>269</v>
      </c>
      <c r="C195" s="35">
        <f>1700</f>
        <v>1700</v>
      </c>
      <c r="D195" s="35">
        <v>200</v>
      </c>
      <c r="E195" s="68"/>
      <c r="F195" s="69"/>
    </row>
    <row r="196" spans="1:6">
      <c r="A196" s="25">
        <v>184</v>
      </c>
      <c r="B196" s="47" t="s">
        <v>213</v>
      </c>
      <c r="C196" s="35">
        <v>4400</v>
      </c>
      <c r="D196" s="35">
        <v>1000</v>
      </c>
      <c r="E196" s="66"/>
      <c r="F196" s="67"/>
    </row>
    <row r="197" spans="1:6">
      <c r="A197" s="25">
        <v>185</v>
      </c>
      <c r="B197" s="47" t="s">
        <v>239</v>
      </c>
      <c r="C197" s="35">
        <v>1000</v>
      </c>
      <c r="D197" s="35"/>
      <c r="E197" s="66"/>
      <c r="F197" s="67"/>
    </row>
    <row r="198" spans="1:6">
      <c r="A198" s="25">
        <v>186</v>
      </c>
      <c r="B198" s="47" t="s">
        <v>331</v>
      </c>
      <c r="C198" s="35">
        <v>300</v>
      </c>
      <c r="D198" s="35"/>
      <c r="E198" s="49"/>
      <c r="F198" s="50"/>
    </row>
    <row r="199" spans="1:6">
      <c r="A199" s="25">
        <v>187</v>
      </c>
      <c r="B199" s="47" t="s">
        <v>332</v>
      </c>
      <c r="C199" s="35">
        <v>0.03</v>
      </c>
      <c r="D199" s="35"/>
      <c r="E199" s="49"/>
      <c r="F199" s="50"/>
    </row>
    <row r="200" spans="1:6">
      <c r="A200" s="25">
        <v>188</v>
      </c>
      <c r="B200" s="47" t="s">
        <v>333</v>
      </c>
      <c r="C200" s="35">
        <v>355</v>
      </c>
      <c r="D200" s="35"/>
      <c r="E200" s="49"/>
      <c r="F200" s="50"/>
    </row>
    <row r="201" spans="1:6">
      <c r="A201" s="25">
        <v>189</v>
      </c>
      <c r="B201" s="47" t="s">
        <v>334</v>
      </c>
      <c r="C201" s="35">
        <v>1000</v>
      </c>
      <c r="D201" s="35"/>
      <c r="E201" s="49"/>
      <c r="F201" s="50"/>
    </row>
    <row r="202" spans="1:6">
      <c r="A202" s="25">
        <v>190</v>
      </c>
      <c r="B202" s="47" t="s">
        <v>335</v>
      </c>
      <c r="C202" s="35">
        <v>500</v>
      </c>
      <c r="D202" s="35"/>
      <c r="E202" s="49"/>
      <c r="F202" s="50"/>
    </row>
    <row r="203" spans="1:6">
      <c r="A203" s="25">
        <v>191</v>
      </c>
      <c r="B203" s="47" t="s">
        <v>336</v>
      </c>
      <c r="C203" s="35">
        <v>1000</v>
      </c>
      <c r="D203" s="35"/>
      <c r="E203" s="49"/>
      <c r="F203" s="50"/>
    </row>
    <row r="204" spans="1:6">
      <c r="A204" s="25">
        <v>192</v>
      </c>
      <c r="B204" s="47" t="s">
        <v>337</v>
      </c>
      <c r="C204" s="35">
        <v>80</v>
      </c>
      <c r="D204" s="35"/>
      <c r="E204" s="49"/>
      <c r="F204" s="50"/>
    </row>
    <row r="205" spans="1:6">
      <c r="A205" s="25">
        <v>193</v>
      </c>
      <c r="B205" s="47" t="s">
        <v>338</v>
      </c>
      <c r="C205" s="35">
        <v>2000</v>
      </c>
      <c r="D205" s="35"/>
      <c r="E205" s="49"/>
      <c r="F205" s="50"/>
    </row>
    <row r="206" spans="1:6">
      <c r="A206" s="25">
        <v>194</v>
      </c>
      <c r="B206" s="47" t="s">
        <v>339</v>
      </c>
      <c r="C206" s="35">
        <v>558</v>
      </c>
      <c r="D206" s="35"/>
      <c r="E206" s="49"/>
      <c r="F206" s="50"/>
    </row>
    <row r="207" spans="1:6">
      <c r="A207" s="25">
        <v>195</v>
      </c>
      <c r="B207" s="47" t="s">
        <v>340</v>
      </c>
      <c r="C207" s="35">
        <v>10000</v>
      </c>
      <c r="D207" s="35"/>
      <c r="E207" s="49"/>
      <c r="F207" s="50"/>
    </row>
    <row r="208" spans="1:6">
      <c r="A208" s="25">
        <v>196</v>
      </c>
      <c r="B208" s="47" t="s">
        <v>341</v>
      </c>
      <c r="C208" s="35">
        <v>5000</v>
      </c>
      <c r="D208" s="35"/>
      <c r="E208" s="49"/>
      <c r="F208" s="50"/>
    </row>
    <row r="209" spans="1:6">
      <c r="A209" s="25">
        <v>197</v>
      </c>
      <c r="B209" s="47" t="s">
        <v>342</v>
      </c>
      <c r="C209" s="35">
        <v>12000</v>
      </c>
      <c r="D209" s="35"/>
      <c r="E209" s="49"/>
      <c r="F209" s="50"/>
    </row>
    <row r="210" spans="1:6">
      <c r="A210" s="25">
        <v>198</v>
      </c>
      <c r="B210" s="47" t="s">
        <v>205</v>
      </c>
      <c r="C210" s="35">
        <v>6000</v>
      </c>
      <c r="D210" s="35">
        <v>1500</v>
      </c>
      <c r="E210" s="49"/>
      <c r="F210" s="50"/>
    </row>
    <row r="211" spans="1:6">
      <c r="A211" s="25">
        <v>199</v>
      </c>
      <c r="B211" s="47" t="s">
        <v>343</v>
      </c>
      <c r="C211" s="35">
        <v>2000</v>
      </c>
      <c r="D211" s="35"/>
      <c r="E211" s="49"/>
      <c r="F211" s="50"/>
    </row>
    <row r="212" spans="1:6">
      <c r="A212" s="25">
        <v>200</v>
      </c>
      <c r="B212" s="47" t="s">
        <v>344</v>
      </c>
      <c r="C212" s="35">
        <v>7000</v>
      </c>
      <c r="D212" s="35"/>
      <c r="E212" s="49"/>
      <c r="F212" s="50"/>
    </row>
    <row r="213" spans="1:6">
      <c r="A213" s="25">
        <v>201</v>
      </c>
      <c r="B213" s="47" t="s">
        <v>345</v>
      </c>
      <c r="C213" s="35">
        <v>800</v>
      </c>
      <c r="D213" s="35"/>
      <c r="E213" s="49"/>
      <c r="F213" s="50"/>
    </row>
    <row r="214" spans="1:6">
      <c r="A214" s="25">
        <v>202</v>
      </c>
      <c r="B214" s="47" t="s">
        <v>346</v>
      </c>
      <c r="C214" s="35">
        <v>110</v>
      </c>
      <c r="D214" s="35"/>
      <c r="E214" s="49"/>
      <c r="F214" s="50"/>
    </row>
    <row r="215" spans="1:6">
      <c r="A215" s="25">
        <v>203</v>
      </c>
      <c r="B215" s="47" t="s">
        <v>287</v>
      </c>
      <c r="C215" s="35">
        <v>1624.22</v>
      </c>
      <c r="D215" s="35"/>
      <c r="E215" s="49"/>
      <c r="F215" s="50"/>
    </row>
    <row r="216" spans="1:6">
      <c r="A216" s="25">
        <v>204</v>
      </c>
      <c r="B216" s="47" t="s">
        <v>347</v>
      </c>
      <c r="C216" s="35">
        <v>10000</v>
      </c>
      <c r="D216" s="35"/>
      <c r="E216" s="49"/>
      <c r="F216" s="50"/>
    </row>
    <row r="217" spans="1:6">
      <c r="A217" s="25">
        <v>205</v>
      </c>
      <c r="B217" s="47" t="s">
        <v>348</v>
      </c>
      <c r="C217" s="35">
        <v>1200</v>
      </c>
      <c r="D217" s="35"/>
      <c r="E217" s="49"/>
      <c r="F217" s="50"/>
    </row>
    <row r="218" spans="1:6">
      <c r="A218" s="25">
        <v>206</v>
      </c>
      <c r="B218" s="47" t="s">
        <v>286</v>
      </c>
      <c r="C218" s="35">
        <f>4760</f>
        <v>4760</v>
      </c>
      <c r="D218" s="35">
        <v>1561</v>
      </c>
      <c r="E218" s="49"/>
      <c r="F218" s="50"/>
    </row>
    <row r="219" spans="1:6">
      <c r="A219" s="25">
        <v>207</v>
      </c>
      <c r="B219" s="47" t="s">
        <v>349</v>
      </c>
      <c r="C219" s="35">
        <v>1000</v>
      </c>
      <c r="D219" s="35"/>
      <c r="E219" s="49"/>
      <c r="F219" s="50"/>
    </row>
    <row r="220" spans="1:6">
      <c r="A220" s="25">
        <v>208</v>
      </c>
      <c r="B220" s="47" t="s">
        <v>350</v>
      </c>
      <c r="C220" s="35">
        <v>180</v>
      </c>
      <c r="D220" s="35"/>
      <c r="E220" s="49"/>
      <c r="F220" s="50"/>
    </row>
    <row r="221" spans="1:6">
      <c r="A221" s="25">
        <v>209</v>
      </c>
      <c r="B221" s="47" t="s">
        <v>351</v>
      </c>
      <c r="C221" s="35">
        <v>1000</v>
      </c>
      <c r="D221" s="35"/>
      <c r="E221" s="49"/>
      <c r="F221" s="50"/>
    </row>
    <row r="222" spans="1:6">
      <c r="A222" s="25">
        <v>210</v>
      </c>
      <c r="B222" s="47" t="s">
        <v>352</v>
      </c>
      <c r="C222" s="35">
        <v>4000</v>
      </c>
      <c r="D222" s="35"/>
      <c r="E222" s="49"/>
      <c r="F222" s="50"/>
    </row>
    <row r="223" spans="1:6">
      <c r="A223" s="25">
        <v>211</v>
      </c>
      <c r="B223" s="47" t="s">
        <v>353</v>
      </c>
      <c r="C223" s="35">
        <v>200</v>
      </c>
      <c r="D223" s="35"/>
      <c r="E223" s="49"/>
      <c r="F223" s="50"/>
    </row>
    <row r="224" spans="1:6">
      <c r="A224" s="25">
        <v>212</v>
      </c>
      <c r="B224" s="47" t="s">
        <v>354</v>
      </c>
      <c r="C224" s="35">
        <v>72</v>
      </c>
      <c r="D224" s="35"/>
      <c r="E224" s="49"/>
      <c r="F224" s="50"/>
    </row>
    <row r="225" spans="1:6">
      <c r="A225" s="25">
        <v>213</v>
      </c>
      <c r="B225" s="47" t="s">
        <v>220</v>
      </c>
      <c r="C225" s="35">
        <v>6000</v>
      </c>
      <c r="D225" s="35"/>
      <c r="E225" s="49"/>
      <c r="F225" s="50"/>
    </row>
    <row r="226" spans="1:6">
      <c r="A226" s="25">
        <v>214</v>
      </c>
      <c r="B226" s="47" t="s">
        <v>355</v>
      </c>
      <c r="C226" s="35">
        <v>50</v>
      </c>
      <c r="D226" s="35"/>
      <c r="E226" s="49"/>
      <c r="F226" s="50"/>
    </row>
    <row r="227" spans="1:6">
      <c r="A227" s="25">
        <v>215</v>
      </c>
      <c r="B227" s="47" t="s">
        <v>356</v>
      </c>
      <c r="C227" s="35">
        <v>2016</v>
      </c>
      <c r="D227" s="35"/>
      <c r="E227" s="49"/>
      <c r="F227" s="50"/>
    </row>
    <row r="228" spans="1:6">
      <c r="A228" s="25">
        <v>216</v>
      </c>
      <c r="B228" s="47" t="s">
        <v>357</v>
      </c>
      <c r="C228" s="35">
        <v>61530</v>
      </c>
      <c r="D228" s="35"/>
      <c r="E228" s="49"/>
      <c r="F228" s="50"/>
    </row>
    <row r="229" spans="1:6">
      <c r="A229" s="25">
        <v>217</v>
      </c>
      <c r="B229" s="47" t="s">
        <v>358</v>
      </c>
      <c r="C229" s="35">
        <v>20000</v>
      </c>
      <c r="D229" s="35"/>
      <c r="E229" s="49"/>
      <c r="F229" s="50"/>
    </row>
    <row r="230" spans="1:6">
      <c r="A230" s="25">
        <v>218</v>
      </c>
      <c r="B230" s="47" t="s">
        <v>359</v>
      </c>
      <c r="C230" s="35">
        <v>100</v>
      </c>
      <c r="D230" s="35"/>
      <c r="E230" s="49"/>
      <c r="F230" s="50"/>
    </row>
    <row r="231" spans="1:6">
      <c r="A231" s="25">
        <v>219</v>
      </c>
      <c r="B231" s="47" t="s">
        <v>360</v>
      </c>
      <c r="C231" s="35">
        <v>520.70000000000005</v>
      </c>
      <c r="D231" s="35"/>
      <c r="E231" s="49"/>
      <c r="F231" s="50"/>
    </row>
    <row r="232" spans="1:6">
      <c r="A232" s="25">
        <v>220</v>
      </c>
      <c r="B232" s="47" t="s">
        <v>361</v>
      </c>
      <c r="C232" s="35"/>
      <c r="D232" s="35">
        <v>180</v>
      </c>
      <c r="E232" s="49"/>
      <c r="F232" s="50"/>
    </row>
    <row r="233" spans="1:6">
      <c r="A233" s="25">
        <v>221</v>
      </c>
      <c r="B233" s="47" t="s">
        <v>362</v>
      </c>
      <c r="C233" s="35">
        <v>450</v>
      </c>
      <c r="D233" s="35"/>
      <c r="E233" s="49"/>
      <c r="F233" s="50"/>
    </row>
    <row r="234" spans="1:6">
      <c r="A234" s="25">
        <v>222</v>
      </c>
      <c r="B234" s="47" t="s">
        <v>363</v>
      </c>
      <c r="C234" s="35">
        <v>350</v>
      </c>
      <c r="D234" s="35"/>
      <c r="E234" s="49"/>
      <c r="F234" s="50"/>
    </row>
    <row r="235" spans="1:6">
      <c r="A235" s="25">
        <v>223</v>
      </c>
      <c r="B235" s="47" t="s">
        <v>364</v>
      </c>
      <c r="C235" s="35">
        <v>50000</v>
      </c>
      <c r="D235" s="35"/>
      <c r="E235" s="49"/>
      <c r="F235" s="50"/>
    </row>
    <row r="236" spans="1:6">
      <c r="A236" s="25">
        <v>224</v>
      </c>
      <c r="B236" s="47" t="s">
        <v>365</v>
      </c>
      <c r="C236" s="35">
        <v>0.01</v>
      </c>
      <c r="D236" s="35"/>
      <c r="E236" s="49"/>
      <c r="F236" s="50"/>
    </row>
    <row r="237" spans="1:6">
      <c r="A237" s="25">
        <v>225</v>
      </c>
      <c r="B237" s="47" t="s">
        <v>366</v>
      </c>
      <c r="C237" s="35">
        <v>500</v>
      </c>
      <c r="D237" s="35"/>
      <c r="E237" s="49"/>
      <c r="F237" s="50"/>
    </row>
    <row r="238" spans="1:6">
      <c r="A238" s="25">
        <v>226</v>
      </c>
      <c r="B238" s="47" t="s">
        <v>367</v>
      </c>
      <c r="C238" s="35">
        <v>200</v>
      </c>
      <c r="D238" s="35">
        <v>150</v>
      </c>
      <c r="E238" s="49"/>
      <c r="F238" s="50"/>
    </row>
    <row r="239" spans="1:6">
      <c r="A239" s="25">
        <v>227</v>
      </c>
      <c r="B239" s="47" t="s">
        <v>219</v>
      </c>
      <c r="C239" s="35"/>
      <c r="D239" s="35">
        <v>100</v>
      </c>
      <c r="E239" s="49"/>
      <c r="F239" s="50"/>
    </row>
    <row r="240" spans="1:6">
      <c r="A240" s="25">
        <v>228</v>
      </c>
      <c r="B240" s="47" t="s">
        <v>368</v>
      </c>
      <c r="C240" s="35"/>
      <c r="D240" s="35">
        <v>2452.06</v>
      </c>
      <c r="E240" s="49"/>
      <c r="F240" s="50"/>
    </row>
    <row r="241" spans="1:6">
      <c r="A241" s="25">
        <v>229</v>
      </c>
      <c r="B241" s="47" t="s">
        <v>369</v>
      </c>
      <c r="C241" s="35"/>
      <c r="D241" s="35">
        <v>20000</v>
      </c>
      <c r="E241" s="49"/>
      <c r="F241" s="50"/>
    </row>
    <row r="242" spans="1:6">
      <c r="A242" s="25">
        <v>230</v>
      </c>
      <c r="B242" s="47" t="s">
        <v>370</v>
      </c>
      <c r="C242" s="35"/>
      <c r="D242" s="35">
        <v>10000</v>
      </c>
      <c r="E242" s="49"/>
      <c r="F242" s="50"/>
    </row>
    <row r="243" spans="1:6">
      <c r="A243" s="25">
        <v>231</v>
      </c>
      <c r="B243" s="47" t="s">
        <v>371</v>
      </c>
      <c r="C243" s="35"/>
      <c r="D243" s="35">
        <v>4379.3</v>
      </c>
      <c r="E243" s="49"/>
      <c r="F243" s="50"/>
    </row>
    <row r="244" spans="1:6">
      <c r="A244" s="25">
        <v>232</v>
      </c>
      <c r="B244" s="47" t="s">
        <v>372</v>
      </c>
      <c r="C244" s="35"/>
      <c r="D244" s="35">
        <v>100</v>
      </c>
      <c r="E244" s="49"/>
      <c r="F244" s="50"/>
    </row>
    <row r="245" spans="1:6">
      <c r="A245" s="25">
        <v>233</v>
      </c>
      <c r="B245" s="47" t="s">
        <v>373</v>
      </c>
      <c r="C245" s="35"/>
      <c r="D245" s="35">
        <v>100</v>
      </c>
      <c r="E245" s="49"/>
      <c r="F245" s="50"/>
    </row>
    <row r="246" spans="1:6">
      <c r="A246" s="25">
        <v>234</v>
      </c>
      <c r="B246" s="47" t="s">
        <v>374</v>
      </c>
      <c r="C246" s="35"/>
      <c r="D246" s="35">
        <v>100</v>
      </c>
      <c r="E246" s="49"/>
      <c r="F246" s="50"/>
    </row>
    <row r="247" spans="1:6">
      <c r="A247" s="25">
        <v>235</v>
      </c>
      <c r="B247" s="47" t="s">
        <v>375</v>
      </c>
      <c r="C247" s="35"/>
      <c r="D247" s="35">
        <v>100</v>
      </c>
      <c r="E247" s="49"/>
      <c r="F247" s="50"/>
    </row>
    <row r="248" spans="1:6">
      <c r="A248" s="25">
        <v>236</v>
      </c>
      <c r="B248" s="47" t="s">
        <v>376</v>
      </c>
      <c r="C248" s="35"/>
      <c r="D248" s="35">
        <v>100</v>
      </c>
      <c r="E248" s="49"/>
      <c r="F248" s="50"/>
    </row>
    <row r="249" spans="1:6">
      <c r="A249" s="25">
        <v>237</v>
      </c>
      <c r="B249" s="47" t="s">
        <v>377</v>
      </c>
      <c r="C249" s="35"/>
      <c r="D249" s="35">
        <v>500</v>
      </c>
      <c r="E249" s="49"/>
      <c r="F249" s="50"/>
    </row>
    <row r="250" spans="1:6">
      <c r="A250" s="25">
        <v>238</v>
      </c>
      <c r="B250" s="47" t="s">
        <v>378</v>
      </c>
      <c r="C250" s="35"/>
      <c r="D250" s="35">
        <v>50</v>
      </c>
      <c r="E250" s="49"/>
      <c r="F250" s="50"/>
    </row>
    <row r="251" spans="1:6">
      <c r="A251" s="25">
        <v>239</v>
      </c>
      <c r="B251" s="47" t="s">
        <v>379</v>
      </c>
      <c r="C251" s="35"/>
      <c r="D251" s="35">
        <v>10</v>
      </c>
      <c r="E251" s="49"/>
      <c r="F251" s="50"/>
    </row>
    <row r="252" spans="1:6">
      <c r="A252" s="25">
        <v>240</v>
      </c>
      <c r="B252" s="47" t="s">
        <v>380</v>
      </c>
      <c r="C252" s="35"/>
      <c r="D252" s="35">
        <v>30000</v>
      </c>
      <c r="E252" s="49"/>
      <c r="F252" s="50"/>
    </row>
    <row r="253" spans="1:6">
      <c r="A253" s="25"/>
      <c r="B253" s="33" t="s">
        <v>174</v>
      </c>
      <c r="C253" s="39">
        <f>SUM(C158:C241)</f>
        <v>502807.6</v>
      </c>
      <c r="D253" s="40">
        <f>SUM(D158:D252)</f>
        <v>99940.36</v>
      </c>
      <c r="E253" s="68" t="s">
        <v>9</v>
      </c>
      <c r="F253" s="69"/>
    </row>
    <row r="254" spans="1:6">
      <c r="A254" s="25"/>
      <c r="B254" s="33" t="s">
        <v>381</v>
      </c>
      <c r="C254" s="39">
        <f>C22+C24+C29+C53+C146+C154+C157+C253</f>
        <v>953793.6</v>
      </c>
      <c r="D254" s="39">
        <f>D22+D29+D24+D146+D154+D253+D157+D53+D49+D26</f>
        <v>129440.36</v>
      </c>
      <c r="E254" s="68"/>
      <c r="F254" s="69"/>
    </row>
    <row r="255" spans="1:6">
      <c r="A255" s="51"/>
      <c r="B255" s="51" t="s">
        <v>382</v>
      </c>
      <c r="C255" s="51"/>
      <c r="D255" s="51"/>
      <c r="E255" s="51"/>
      <c r="F255" s="51" t="s">
        <v>383</v>
      </c>
    </row>
    <row r="256" spans="1:6">
      <c r="A256" s="51"/>
      <c r="B256" s="51"/>
      <c r="C256" s="51"/>
      <c r="D256" s="52"/>
      <c r="E256" s="52"/>
      <c r="F256" s="51"/>
    </row>
    <row r="257" spans="1:6">
      <c r="A257" s="51"/>
      <c r="B257" s="51"/>
      <c r="C257" s="51"/>
      <c r="D257" s="52"/>
      <c r="E257" s="52"/>
      <c r="F257" s="51"/>
    </row>
    <row r="258" spans="1:6">
      <c r="A258" s="51"/>
      <c r="B258" s="51"/>
      <c r="C258" s="51"/>
      <c r="D258" s="52"/>
      <c r="E258" s="52"/>
      <c r="F258" s="51"/>
    </row>
    <row r="259" spans="1:6">
      <c r="A259" s="51"/>
      <c r="B259" s="51"/>
      <c r="C259" s="51"/>
      <c r="D259" s="53" t="s">
        <v>384</v>
      </c>
      <c r="E259" s="53"/>
      <c r="F259" s="51"/>
    </row>
    <row r="260" spans="1:6">
      <c r="A260" s="28"/>
      <c r="B260" s="54" t="s">
        <v>385</v>
      </c>
      <c r="C260" s="54" t="s">
        <v>386</v>
      </c>
      <c r="D260" s="54" t="s">
        <v>387</v>
      </c>
      <c r="E260" s="54" t="s">
        <v>388</v>
      </c>
      <c r="F260" s="54" t="s">
        <v>389</v>
      </c>
    </row>
    <row r="261" spans="1:6">
      <c r="A261" s="28"/>
      <c r="B261" s="28"/>
      <c r="C261" s="25"/>
      <c r="D261" s="28"/>
      <c r="E261" s="28"/>
      <c r="F261" s="27"/>
    </row>
    <row r="262" spans="1:6">
      <c r="A262" s="28"/>
      <c r="B262" s="54" t="s">
        <v>390</v>
      </c>
      <c r="C262" s="55"/>
      <c r="D262" s="55"/>
      <c r="E262" s="55"/>
      <c r="F262" s="56">
        <f>SUM(F261:F261)</f>
        <v>0</v>
      </c>
    </row>
    <row r="263" spans="1:6">
      <c r="A263" s="57"/>
      <c r="B263" s="58"/>
      <c r="C263" s="58"/>
      <c r="D263" s="59"/>
      <c r="E263" s="59"/>
      <c r="F263" s="60"/>
    </row>
    <row r="264" spans="1:6">
      <c r="A264" s="61"/>
      <c r="B264" s="62"/>
      <c r="C264" s="61"/>
      <c r="D264" s="61"/>
      <c r="E264" s="61"/>
      <c r="F264" s="61"/>
    </row>
    <row r="265" spans="1:6">
      <c r="A265" s="61"/>
      <c r="B265" s="63" t="s">
        <v>391</v>
      </c>
      <c r="C265" s="64">
        <f>D254</f>
        <v>129440.36</v>
      </c>
      <c r="D265" s="63"/>
      <c r="E265" s="63"/>
      <c r="F265" s="63"/>
    </row>
  </sheetData>
  <mergeCells count="153">
    <mergeCell ref="E7:F7"/>
    <mergeCell ref="E9:F9"/>
    <mergeCell ref="E10:F10"/>
    <mergeCell ref="E22:F22"/>
    <mergeCell ref="E23:F23"/>
    <mergeCell ref="E24:F24"/>
    <mergeCell ref="A1:F1"/>
    <mergeCell ref="A2:F2"/>
    <mergeCell ref="A3:C3"/>
    <mergeCell ref="E4:F4"/>
    <mergeCell ref="E5:F5"/>
    <mergeCell ref="E6:F6"/>
    <mergeCell ref="E53:F53"/>
    <mergeCell ref="E54:F54"/>
    <mergeCell ref="E55:F55"/>
    <mergeCell ref="E56:F56"/>
    <mergeCell ref="E57:F57"/>
    <mergeCell ref="E58:F58"/>
    <mergeCell ref="E27:F27"/>
    <mergeCell ref="E28:F28"/>
    <mergeCell ref="E29:F29"/>
    <mergeCell ref="E49:F49"/>
    <mergeCell ref="E50:F50"/>
    <mergeCell ref="E51:F51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49:F149"/>
    <mergeCell ref="E150:F150"/>
    <mergeCell ref="E151:F151"/>
    <mergeCell ref="E152:F152"/>
    <mergeCell ref="E153:F153"/>
    <mergeCell ref="E154:F154"/>
    <mergeCell ref="E131:F131"/>
    <mergeCell ref="E132:F132"/>
    <mergeCell ref="E133:F133"/>
    <mergeCell ref="E146:F146"/>
    <mergeCell ref="E147:F147"/>
    <mergeCell ref="E148:F148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97:F197"/>
    <mergeCell ref="E253:F253"/>
    <mergeCell ref="E254:F254"/>
    <mergeCell ref="E191:F191"/>
    <mergeCell ref="E192:F192"/>
    <mergeCell ref="E193:F193"/>
    <mergeCell ref="E194:F194"/>
    <mergeCell ref="E195:F195"/>
    <mergeCell ref="E196:F196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F26" sqref="F26"/>
    </sheetView>
  </sheetViews>
  <sheetFormatPr defaultRowHeight="13.5"/>
  <cols>
    <col min="1" max="1" width="15" customWidth="1"/>
  </cols>
  <sheetData>
    <row r="1" spans="1:2">
      <c r="A1" t="s">
        <v>392</v>
      </c>
      <c r="B1" t="s">
        <v>393</v>
      </c>
    </row>
    <row r="2" spans="1:2" ht="14.25">
      <c r="A2" t="s">
        <v>394</v>
      </c>
      <c r="B2" s="65" t="s">
        <v>395</v>
      </c>
    </row>
    <row r="3" spans="1:2">
      <c r="A3" t="s">
        <v>396</v>
      </c>
      <c r="B3" t="s">
        <v>397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志愿者零星捐助明细</vt:lpstr>
      <vt:lpstr>社会爱心企业对应单位名称</vt:lpstr>
    </vt:vector>
  </TitlesOfParts>
  <Company>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2014-04-08T03:37:25Z</cp:lastPrinted>
  <dcterms:created xsi:type="dcterms:W3CDTF">2012-11-30T07:43:27Z</dcterms:created>
  <dcterms:modified xsi:type="dcterms:W3CDTF">2017-08-11T06:59:25Z</dcterms:modified>
</cp:coreProperties>
</file>